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AHADZIR\UNIT PENTAKSIRAN\BORANG K15\SVM 2016 SEM 3 (VOKASIONAL)\"/>
    </mc:Choice>
  </mc:AlternateContent>
  <bookViews>
    <workbookView xWindow="0" yWindow="0" windowWidth="20490" windowHeight="7365"/>
  </bookViews>
  <sheets>
    <sheet name="RUJUKAN KU" sheetId="8" r:id="rId1"/>
    <sheet name="ETE" sheetId="7" r:id="rId2"/>
    <sheet name="ETN" sheetId="6" r:id="rId3"/>
    <sheet name="MPI" sheetId="5" r:id="rId4"/>
    <sheet name="MTA" sheetId="4" r:id="rId5"/>
    <sheet name="MTK" sheetId="3" r:id="rId6"/>
    <sheet name="WTP" sheetId="2" r:id="rId7"/>
    <sheet name="MPP" sheetId="1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8" l="1"/>
  <c r="C33" i="8"/>
  <c r="B33" i="8"/>
  <c r="D32" i="8"/>
  <c r="C32" i="8"/>
  <c r="B32" i="8"/>
  <c r="D31" i="8"/>
  <c r="C31" i="8"/>
  <c r="B31" i="8"/>
  <c r="D30" i="8"/>
  <c r="C30" i="8"/>
  <c r="B30" i="8"/>
  <c r="D29" i="8"/>
  <c r="C29" i="8"/>
  <c r="B29" i="8"/>
  <c r="D28" i="8"/>
  <c r="C28" i="8"/>
  <c r="B28" i="8"/>
  <c r="D27" i="8"/>
  <c r="C27" i="8"/>
  <c r="B27" i="8"/>
  <c r="D26" i="8"/>
  <c r="C26" i="8"/>
  <c r="B26" i="8"/>
  <c r="D25" i="8"/>
  <c r="C25" i="8"/>
  <c r="B25" i="8"/>
  <c r="D24" i="8"/>
  <c r="C24" i="8"/>
  <c r="B24" i="8"/>
  <c r="D23" i="8"/>
  <c r="C23" i="8"/>
  <c r="B23" i="8"/>
  <c r="D22" i="8"/>
  <c r="C22" i="8"/>
  <c r="B22" i="8"/>
  <c r="D21" i="8"/>
  <c r="C21" i="8"/>
  <c r="B21" i="8"/>
  <c r="D20" i="8"/>
  <c r="C20" i="8"/>
  <c r="B20" i="8"/>
  <c r="D19" i="8"/>
  <c r="C19" i="8"/>
  <c r="B19" i="8"/>
  <c r="D18" i="8"/>
  <c r="C18" i="8"/>
  <c r="B18" i="8"/>
  <c r="D17" i="8"/>
  <c r="C17" i="8"/>
  <c r="B17" i="8"/>
  <c r="D16" i="8"/>
  <c r="C16" i="8"/>
  <c r="B16" i="8"/>
  <c r="D15" i="8"/>
  <c r="C15" i="8"/>
  <c r="B15" i="8"/>
  <c r="D14" i="8"/>
  <c r="C14" i="8"/>
  <c r="B14" i="8"/>
  <c r="D57" i="7" l="1"/>
  <c r="C57" i="7"/>
  <c r="B57" i="7"/>
  <c r="D56" i="7"/>
  <c r="C56" i="7"/>
  <c r="B56" i="7"/>
  <c r="C55" i="7"/>
  <c r="B55" i="7"/>
  <c r="D54" i="7"/>
  <c r="C54" i="7"/>
  <c r="B54" i="7"/>
  <c r="D33" i="7"/>
  <c r="C33" i="7"/>
  <c r="B33" i="7"/>
  <c r="D32" i="7"/>
  <c r="C32" i="7"/>
  <c r="B32" i="7"/>
  <c r="D31" i="7"/>
  <c r="C31" i="7"/>
  <c r="B31" i="7"/>
  <c r="D30" i="7"/>
  <c r="C30" i="7"/>
  <c r="B30" i="7"/>
  <c r="D29" i="7"/>
  <c r="C29" i="7"/>
  <c r="B29" i="7"/>
  <c r="D28" i="7"/>
  <c r="C28" i="7"/>
  <c r="B28" i="7"/>
  <c r="D27" i="7"/>
  <c r="C27" i="7"/>
  <c r="B27" i="7"/>
  <c r="D26" i="7"/>
  <c r="C26" i="7"/>
  <c r="B26" i="7"/>
  <c r="D25" i="7"/>
  <c r="C25" i="7"/>
  <c r="B25" i="7"/>
  <c r="D24" i="7"/>
  <c r="C24" i="7"/>
  <c r="B24" i="7"/>
  <c r="D23" i="7"/>
  <c r="C23" i="7"/>
  <c r="B23" i="7"/>
  <c r="D22" i="7"/>
  <c r="C22" i="7"/>
  <c r="B22" i="7"/>
  <c r="D21" i="7"/>
  <c r="C21" i="7"/>
  <c r="B21" i="7"/>
  <c r="D20" i="7"/>
  <c r="C20" i="7"/>
  <c r="B20" i="7"/>
  <c r="D19" i="7"/>
  <c r="C19" i="7"/>
  <c r="B19" i="7"/>
  <c r="D18" i="7"/>
  <c r="C18" i="7"/>
  <c r="B18" i="7"/>
  <c r="D17" i="7"/>
  <c r="C17" i="7"/>
  <c r="B17" i="7"/>
  <c r="D16" i="7"/>
  <c r="C16" i="7"/>
  <c r="B16" i="7"/>
  <c r="D15" i="7"/>
  <c r="C15" i="7"/>
  <c r="B15" i="7"/>
  <c r="D14" i="7"/>
  <c r="C14" i="7"/>
  <c r="B14" i="7"/>
  <c r="D28" i="6"/>
  <c r="C28" i="6"/>
  <c r="B28" i="6"/>
  <c r="D27" i="6"/>
  <c r="C27" i="6"/>
  <c r="B27" i="6"/>
  <c r="D26" i="6"/>
  <c r="C26" i="6"/>
  <c r="B26" i="6"/>
  <c r="D25" i="6"/>
  <c r="C25" i="6"/>
  <c r="B25" i="6"/>
  <c r="D24" i="6"/>
  <c r="C24" i="6"/>
  <c r="B24" i="6"/>
  <c r="D23" i="6"/>
  <c r="C23" i="6"/>
  <c r="B23" i="6"/>
  <c r="D22" i="6"/>
  <c r="C22" i="6"/>
  <c r="B22" i="6"/>
  <c r="D21" i="6"/>
  <c r="C21" i="6"/>
  <c r="B21" i="6"/>
  <c r="D20" i="6"/>
  <c r="C20" i="6"/>
  <c r="B20" i="6"/>
  <c r="D19" i="6"/>
  <c r="C19" i="6"/>
  <c r="B19" i="6"/>
  <c r="D18" i="6"/>
  <c r="C18" i="6"/>
  <c r="B18" i="6"/>
  <c r="D17" i="6"/>
  <c r="C17" i="6"/>
  <c r="B17" i="6"/>
  <c r="D16" i="6"/>
  <c r="C16" i="6"/>
  <c r="B16" i="6"/>
  <c r="D15" i="6"/>
  <c r="C15" i="6"/>
  <c r="B15" i="6"/>
  <c r="D14" i="6"/>
  <c r="C14" i="6"/>
  <c r="B14" i="6"/>
  <c r="D33" i="5"/>
  <c r="C33" i="5"/>
  <c r="B33" i="5"/>
  <c r="D32" i="5"/>
  <c r="C32" i="5"/>
  <c r="B32" i="5"/>
  <c r="D31" i="5"/>
  <c r="C31" i="5"/>
  <c r="B31" i="5"/>
  <c r="D30" i="5"/>
  <c r="C30" i="5"/>
  <c r="B30" i="5"/>
  <c r="D29" i="5"/>
  <c r="C29" i="5"/>
  <c r="B29" i="5"/>
  <c r="D28" i="5"/>
  <c r="C28" i="5"/>
  <c r="B28" i="5"/>
  <c r="D27" i="5"/>
  <c r="C27" i="5"/>
  <c r="B27" i="5"/>
  <c r="D26" i="5"/>
  <c r="C26" i="5"/>
  <c r="B26" i="5"/>
  <c r="D25" i="5"/>
  <c r="C25" i="5"/>
  <c r="B25" i="5"/>
  <c r="D24" i="5"/>
  <c r="C24" i="5"/>
  <c r="B24" i="5"/>
  <c r="D23" i="5"/>
  <c r="C23" i="5"/>
  <c r="B23" i="5"/>
  <c r="D22" i="5"/>
  <c r="C22" i="5"/>
  <c r="B22" i="5"/>
  <c r="D21" i="5"/>
  <c r="C21" i="5"/>
  <c r="B21" i="5"/>
  <c r="D20" i="5"/>
  <c r="C20" i="5"/>
  <c r="B20" i="5"/>
  <c r="D19" i="5"/>
  <c r="C19" i="5"/>
  <c r="B19" i="5"/>
  <c r="D18" i="5"/>
  <c r="C18" i="5"/>
  <c r="B18" i="5"/>
  <c r="D17" i="5"/>
  <c r="C17" i="5"/>
  <c r="B17" i="5"/>
  <c r="D16" i="5"/>
  <c r="C16" i="5"/>
  <c r="B16" i="5"/>
  <c r="D15" i="5"/>
  <c r="C15" i="5"/>
  <c r="B15" i="5"/>
  <c r="D14" i="5"/>
  <c r="C14" i="5"/>
  <c r="B14" i="5"/>
  <c r="D33" i="4"/>
  <c r="C33" i="4"/>
  <c r="B33" i="4"/>
  <c r="D32" i="4"/>
  <c r="C32" i="4"/>
  <c r="B32" i="4"/>
  <c r="D31" i="4"/>
  <c r="C31" i="4"/>
  <c r="B31" i="4"/>
  <c r="D30" i="4"/>
  <c r="C30" i="4"/>
  <c r="B30" i="4"/>
  <c r="D29" i="4"/>
  <c r="C29" i="4"/>
  <c r="B29" i="4"/>
  <c r="D28" i="4"/>
  <c r="C28" i="4"/>
  <c r="B28" i="4"/>
  <c r="D27" i="4"/>
  <c r="C27" i="4"/>
  <c r="B27" i="4"/>
  <c r="D26" i="4"/>
  <c r="C26" i="4"/>
  <c r="B26" i="4"/>
  <c r="D25" i="4"/>
  <c r="C25" i="4"/>
  <c r="B25" i="4"/>
  <c r="D24" i="4"/>
  <c r="C24" i="4"/>
  <c r="B24" i="4"/>
  <c r="D23" i="4"/>
  <c r="C23" i="4"/>
  <c r="B23" i="4"/>
  <c r="D22" i="4"/>
  <c r="C22" i="4"/>
  <c r="B22" i="4"/>
  <c r="D21" i="4"/>
  <c r="C21" i="4"/>
  <c r="B21" i="4"/>
  <c r="D20" i="4"/>
  <c r="C20" i="4"/>
  <c r="B20" i="4"/>
  <c r="D19" i="4"/>
  <c r="C19" i="4"/>
  <c r="B19" i="4"/>
  <c r="D18" i="4"/>
  <c r="C18" i="4"/>
  <c r="B18" i="4"/>
  <c r="D17" i="4"/>
  <c r="C17" i="4"/>
  <c r="B17" i="4"/>
  <c r="D16" i="4"/>
  <c r="C16" i="4"/>
  <c r="B16" i="4"/>
  <c r="D15" i="4"/>
  <c r="C15" i="4"/>
  <c r="B15" i="4"/>
  <c r="D14" i="4"/>
  <c r="C14" i="4"/>
  <c r="B14" i="4"/>
  <c r="D57" i="3"/>
  <c r="C57" i="3"/>
  <c r="B57" i="3"/>
  <c r="D56" i="3"/>
  <c r="C56" i="3"/>
  <c r="B56" i="3"/>
  <c r="D55" i="3"/>
  <c r="C55" i="3"/>
  <c r="B55" i="3"/>
  <c r="D54" i="3"/>
  <c r="C54" i="3"/>
  <c r="B54" i="3"/>
  <c r="D33" i="3"/>
  <c r="C33" i="3"/>
  <c r="B33" i="3"/>
  <c r="D32" i="3"/>
  <c r="C32" i="3"/>
  <c r="B32" i="3"/>
  <c r="D31" i="3"/>
  <c r="C31" i="3"/>
  <c r="B31" i="3"/>
  <c r="D30" i="3"/>
  <c r="C30" i="3"/>
  <c r="B30" i="3"/>
  <c r="D29" i="3"/>
  <c r="C29" i="3"/>
  <c r="B29" i="3"/>
  <c r="D28" i="3"/>
  <c r="C28" i="3"/>
  <c r="B28" i="3"/>
  <c r="D27" i="3"/>
  <c r="C27" i="3"/>
  <c r="B27" i="3"/>
  <c r="D26" i="3"/>
  <c r="C26" i="3"/>
  <c r="B26" i="3"/>
  <c r="D25" i="3"/>
  <c r="C25" i="3"/>
  <c r="B25" i="3"/>
  <c r="D24" i="3"/>
  <c r="C24" i="3"/>
  <c r="B24" i="3"/>
  <c r="D23" i="3"/>
  <c r="C23" i="3"/>
  <c r="B23" i="3"/>
  <c r="D22" i="3"/>
  <c r="C22" i="3"/>
  <c r="B22" i="3"/>
  <c r="D21" i="3"/>
  <c r="C21" i="3"/>
  <c r="B21" i="3"/>
  <c r="D20" i="3"/>
  <c r="C20" i="3"/>
  <c r="B20" i="3"/>
  <c r="D19" i="3"/>
  <c r="C19" i="3"/>
  <c r="B19" i="3"/>
  <c r="D18" i="3"/>
  <c r="C18" i="3"/>
  <c r="B18" i="3"/>
  <c r="D17" i="3"/>
  <c r="C17" i="3"/>
  <c r="B17" i="3"/>
  <c r="D16" i="3"/>
  <c r="C16" i="3"/>
  <c r="B16" i="3"/>
  <c r="D15" i="3"/>
  <c r="C15" i="3"/>
  <c r="B15" i="3"/>
  <c r="D14" i="3"/>
  <c r="C14" i="3"/>
  <c r="B14" i="3"/>
  <c r="D57" i="2"/>
  <c r="C57" i="2"/>
  <c r="B57" i="2"/>
  <c r="D56" i="2"/>
  <c r="C56" i="2"/>
  <c r="B56" i="2"/>
  <c r="D55" i="2"/>
  <c r="C55" i="2"/>
  <c r="B55" i="2"/>
  <c r="D54" i="2"/>
  <c r="C54" i="2"/>
  <c r="B54" i="2"/>
  <c r="D33" i="2"/>
  <c r="C33" i="2"/>
  <c r="B33" i="2"/>
  <c r="D32" i="2"/>
  <c r="C32" i="2"/>
  <c r="B32" i="2"/>
  <c r="D31" i="2"/>
  <c r="C31" i="2"/>
  <c r="B31" i="2"/>
  <c r="D30" i="2"/>
  <c r="C30" i="2"/>
  <c r="B30" i="2"/>
  <c r="D29" i="2"/>
  <c r="C29" i="2"/>
  <c r="B29" i="2"/>
  <c r="D28" i="2"/>
  <c r="C28" i="2"/>
  <c r="B28" i="2"/>
  <c r="D27" i="2"/>
  <c r="C27" i="2"/>
  <c r="B27" i="2"/>
  <c r="D26" i="2"/>
  <c r="C26" i="2"/>
  <c r="B26" i="2"/>
  <c r="D25" i="2"/>
  <c r="C25" i="2"/>
  <c r="B25" i="2"/>
  <c r="D24" i="2"/>
  <c r="C24" i="2"/>
  <c r="B24" i="2"/>
  <c r="D23" i="2"/>
  <c r="C23" i="2"/>
  <c r="B23" i="2"/>
  <c r="D22" i="2"/>
  <c r="C22" i="2"/>
  <c r="B22" i="2"/>
  <c r="D21" i="2"/>
  <c r="C21" i="2"/>
  <c r="B21" i="2"/>
  <c r="D20" i="2"/>
  <c r="C20" i="2"/>
  <c r="B20" i="2"/>
  <c r="D19" i="2"/>
  <c r="C19" i="2"/>
  <c r="B19" i="2"/>
  <c r="D18" i="2"/>
  <c r="C18" i="2"/>
  <c r="B18" i="2"/>
  <c r="D17" i="2"/>
  <c r="C17" i="2"/>
  <c r="B17" i="2"/>
  <c r="D16" i="2"/>
  <c r="C16" i="2"/>
  <c r="B16" i="2"/>
  <c r="D15" i="2"/>
  <c r="C15" i="2"/>
  <c r="B15" i="2"/>
  <c r="D14" i="2"/>
  <c r="C14" i="2"/>
  <c r="B14" i="2"/>
  <c r="D29" i="1"/>
  <c r="D30" i="1"/>
  <c r="C30" i="1"/>
  <c r="B30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</calcChain>
</file>

<file path=xl/sharedStrings.xml><?xml version="1.0" encoding="utf-8"?>
<sst xmlns="http://schemas.openxmlformats.org/spreadsheetml/2006/main" count="471" uniqueCount="92">
  <si>
    <r>
      <t xml:space="preserve">HELAIAN </t>
    </r>
    <r>
      <rPr>
        <b/>
        <sz val="11"/>
        <color theme="1"/>
        <rFont val="Courier New"/>
        <family val="3"/>
      </rPr>
      <t>1</t>
    </r>
    <r>
      <rPr>
        <sz val="11"/>
        <color theme="1"/>
        <rFont val="Courier New"/>
        <family val="3"/>
      </rPr>
      <t xml:space="preserve"> / </t>
    </r>
    <r>
      <rPr>
        <b/>
        <sz val="11"/>
        <color theme="1"/>
        <rFont val="Courier New"/>
        <family val="3"/>
      </rPr>
      <t>2</t>
    </r>
  </si>
  <si>
    <t>JABATAN PENILAIAN DAN PENTAKSIRAN</t>
  </si>
  <si>
    <t>KOLEJ VOKASIONAL SULTAN HAJI AHMAD SHAH AL-MUSTAIN BILLAH</t>
  </si>
  <si>
    <t>PENTAKSIRAN  SEMESTER 3 / TAHUN 2016 SIJIL VOKASIONAL MALAYSIA (SVM)</t>
  </si>
  <si>
    <t xml:space="preserve">BORANG PENGISIAN MARKAH </t>
  </si>
  <si>
    <t xml:space="preserve"> </t>
  </si>
  <si>
    <t xml:space="preserve">NOMBOR PUSAT        : K59                                                                                 </t>
  </si>
  <si>
    <t>KOD PROGRAM : MPP</t>
  </si>
  <si>
    <t xml:space="preserve">                                                                                                                                         </t>
  </si>
  <si>
    <t>NAMA PROGRAM : TEKNOLOGI PENYEJUKBEKUAN DAN PENYAMANAN UDARA</t>
  </si>
  <si>
    <t>BIL</t>
  </si>
  <si>
    <t>NAMA CALON</t>
  </si>
  <si>
    <t>MAYKAD</t>
  </si>
  <si>
    <t>KOD PROGRAM</t>
  </si>
  <si>
    <t>KURSUS                                                                         (MARKAH 100%)</t>
  </si>
  <si>
    <t>MPP 301</t>
  </si>
  <si>
    <t>MPP 302</t>
  </si>
  <si>
    <t>MPP 303</t>
  </si>
  <si>
    <t>MPP 304</t>
  </si>
  <si>
    <t>TEORI 1</t>
  </si>
  <si>
    <t>AMALI 1</t>
  </si>
  <si>
    <t>TEORI 2</t>
  </si>
  <si>
    <t>AMALI 2</t>
  </si>
  <si>
    <t>TEORI 3</t>
  </si>
  <si>
    <t>AMALI 3</t>
  </si>
  <si>
    <t>TEORI 4</t>
  </si>
  <si>
    <t>AMALI 4</t>
  </si>
  <si>
    <t xml:space="preserve">     DISEDIAKAN OLEH :___________________                          DISEMAK OLEH : ___________________                           DISAHKAN OLEH : ___________________</t>
  </si>
  <si>
    <t xml:space="preserve">T: Tidak Hadir    TS: Tiada Skrip       </t>
  </si>
  <si>
    <r>
      <t xml:space="preserve">HELAIAN </t>
    </r>
    <r>
      <rPr>
        <b/>
        <sz val="11"/>
        <color theme="1"/>
        <rFont val="Courier New"/>
        <family val="3"/>
      </rPr>
      <t>2</t>
    </r>
    <r>
      <rPr>
        <sz val="11"/>
        <color theme="1"/>
        <rFont val="Courier New"/>
        <family val="3"/>
      </rPr>
      <t xml:space="preserve"> / </t>
    </r>
    <r>
      <rPr>
        <b/>
        <sz val="11"/>
        <color theme="1"/>
        <rFont val="Courier New"/>
        <family val="3"/>
      </rPr>
      <t>2</t>
    </r>
  </si>
  <si>
    <t xml:space="preserve">T: Tidak Hadir    TS: Tiada Skrip    </t>
  </si>
  <si>
    <t xml:space="preserve">     NAMA            :___________________                          NAMA         : ___________________                           NAMA          : ___________________</t>
  </si>
  <si>
    <t>KOD PROGRAM : WTP</t>
  </si>
  <si>
    <t>NAMA PROGRAM : TEKNOLOGI PEMBINAAN</t>
  </si>
  <si>
    <t>WTP 301</t>
  </si>
  <si>
    <t>WTP 302</t>
  </si>
  <si>
    <t>WTP 303</t>
  </si>
  <si>
    <t>WTP 304</t>
  </si>
  <si>
    <t>WTP 305</t>
  </si>
  <si>
    <t>TOERI 5</t>
  </si>
  <si>
    <t>AMALI 5</t>
  </si>
  <si>
    <t xml:space="preserve">     DISEDIAKAN OLEH :___________________              DISEMAK OLEH : ___________________                DISAHKAN OLEH : ___________________</t>
  </si>
  <si>
    <t xml:space="preserve">     NAMA            :___________________              NAMA         : ___________________                NAMA          : ___________________</t>
  </si>
  <si>
    <t>KOD PROGRAM : MTK</t>
  </si>
  <si>
    <t>NAMA PROGRAM : TEKNOLOGI KIMPALAN</t>
  </si>
  <si>
    <t>MTK 301</t>
  </si>
  <si>
    <t>MTK 302</t>
  </si>
  <si>
    <t>MTK 303</t>
  </si>
  <si>
    <t>MTK 304</t>
  </si>
  <si>
    <t xml:space="preserve">     DISEDIAKAN OLEH :___________________           DISEMAK OLEH : ___________________                DISAHKAN OLEH : ___________________</t>
  </si>
  <si>
    <t xml:space="preserve">     NAMA            :___________________           NAMA         : ___________________                NAMA          : ___________________</t>
  </si>
  <si>
    <t>T: Tidak Hadir    TS: Tiada Skrip       JENIS PENTAKSIRAN : PB / PA</t>
  </si>
  <si>
    <t>KOD PROGRAM : MTA</t>
  </si>
  <si>
    <t>NAMA PROGRAM : TEKNOLOGI AUTOMOTIF</t>
  </si>
  <si>
    <t>MTA 301</t>
  </si>
  <si>
    <t>MTA 302</t>
  </si>
  <si>
    <t>MTA 303</t>
  </si>
  <si>
    <t>MTA 304</t>
  </si>
  <si>
    <t xml:space="preserve">T: Tidak Hadir    TS: Tiada Skrip      </t>
  </si>
  <si>
    <t xml:space="preserve"> JENIS PENTAKSIRAN : PA                                                                                   </t>
  </si>
  <si>
    <t xml:space="preserve"> JENIS PENTAKSIRAN : PA                                                                                  </t>
  </si>
  <si>
    <t>KOD PROGRAM : MPI</t>
  </si>
  <si>
    <t>NAMA PROGRAM : PEMESINAN INDUSTRI</t>
  </si>
  <si>
    <t>MPI 301</t>
  </si>
  <si>
    <t>MPI 302</t>
  </si>
  <si>
    <t>MPI 303</t>
  </si>
  <si>
    <t xml:space="preserve"> JENIS PENTAKSIRAN : PA                                      </t>
  </si>
  <si>
    <t>KOD PROGRAM : ETN</t>
  </si>
  <si>
    <t>NAMA PROGRAM : TEKNOLOGI ELEKTRONIK</t>
  </si>
  <si>
    <t>ETN 301</t>
  </si>
  <si>
    <t>ETN 302</t>
  </si>
  <si>
    <t>ETN 303</t>
  </si>
  <si>
    <t>ETN 304</t>
  </si>
  <si>
    <t>KOD PROGRAM : ETE</t>
  </si>
  <si>
    <t>NAMA PROGRAM : TEKNOLOGI ELEKTRIK</t>
  </si>
  <si>
    <t>ETE 301</t>
  </si>
  <si>
    <t>ETE 302</t>
  </si>
  <si>
    <t>ETE 303</t>
  </si>
  <si>
    <t>ETE 304</t>
  </si>
  <si>
    <t>ETE</t>
  </si>
  <si>
    <t>PENTAKSIRAN  SEMESTER 1 / TAHUN 2016 SIJIL VOKASIONAL MALAYSIA (SVM)</t>
  </si>
  <si>
    <t>ETE 1012</t>
  </si>
  <si>
    <t>ETE  1022</t>
  </si>
  <si>
    <t>ETE 1034</t>
  </si>
  <si>
    <t>ETE 1044</t>
  </si>
  <si>
    <t xml:space="preserve">               SALINAN HARD COPY HENDAKLAH DIHANTAR KEPADA EN MOHD ARIF BIN MUSTAFFA@AZHAR (SEM 3 )</t>
  </si>
  <si>
    <t xml:space="preserve">               TARIKH PENGHANTARAN MARKAH PB 09/05/16 - 13/05/16 : PA 06/06/16 - 10/06/16  ( SEM 1 )</t>
  </si>
  <si>
    <t xml:space="preserve">               TARIKH PENGHANTARAN MARKAH PB 25/04/16 - 29/04/16 : PA 23/05/16 - 27/05/16  ( SEM 3 )</t>
  </si>
  <si>
    <t xml:space="preserve">      DISEDIAKAN OLEH :___________________           DISEMAK OLEH :__________________                DISAHKAN OLEH : ___________________</t>
  </si>
  <si>
    <t xml:space="preserve">      NAMA           :____________________           NAMA         :__________________                NAMA          : ___________________</t>
  </si>
  <si>
    <t>NOTA : SALINAN SOFT COPY HN=ENDAKLAH DIHANTAR KEPADA EMEL - suppkvshas@gmail.com</t>
  </si>
  <si>
    <t xml:space="preserve">               SALINAN HARD COPY HENDAKLAH DIHANTAR KEPADA PN SADARIAH BINTI DERAMAN (SEM 1 )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</si>
</sst>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ourier New"/>
      <family val="3"/>
    </font>
    <font>
      <b/>
      <sz val="11"/>
      <color theme="1"/>
      <name val="Courier New"/>
      <family val="3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Protection="1">
      <protection locked="0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2" fillId="0" borderId="0" xfId="0" applyFont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Protection="1">
      <protection locked="0"/>
    </xf>
    <xf numFmtId="0" fontId="0" fillId="0" borderId="4" xfId="0" applyBorder="1"/>
    <xf numFmtId="0" fontId="7" fillId="0" borderId="1" xfId="0" applyFont="1" applyBorder="1"/>
    <xf numFmtId="0" fontId="8" fillId="0" borderId="1" xfId="0" applyFont="1" applyBorder="1"/>
    <xf numFmtId="0" fontId="9" fillId="0" borderId="1" xfId="0" applyFont="1" applyBorder="1"/>
    <xf numFmtId="0" fontId="9" fillId="0" borderId="1" xfId="0" applyFont="1" applyBorder="1" applyProtection="1">
      <protection locked="0"/>
    </xf>
    <xf numFmtId="0" fontId="10" fillId="0" borderId="1" xfId="0" applyFont="1" applyBorder="1" applyAlignment="1">
      <alignment vertical="center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569383</xdr:colOff>
      <xdr:row>12</xdr:row>
      <xdr:rowOff>190500</xdr:rowOff>
    </xdr:from>
    <xdr:to>
      <xdr:col>11</xdr:col>
      <xdr:colOff>166158</xdr:colOff>
      <xdr:row>27</xdr:row>
      <xdr:rowOff>75142</xdr:rowOff>
    </xdr:to>
    <xdr:sp macro="" textlink="">
      <xdr:nvSpPr>
        <xdr:cNvPr id="2" name="TextBox 1"/>
        <xdr:cNvSpPr txBox="1"/>
      </xdr:nvSpPr>
      <xdr:spPr>
        <a:xfrm>
          <a:off x="7817908" y="2714625"/>
          <a:ext cx="1425575" cy="27516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100">
              <a:ln>
                <a:solidFill>
                  <a:srgbClr val="FF0000"/>
                </a:solidFill>
              </a:ln>
            </a:rPr>
            <a:t>MARKAH</a:t>
          </a:r>
          <a:r>
            <a:rPr lang="en-MY" sz="1100" baseline="0">
              <a:ln>
                <a:solidFill>
                  <a:srgbClr val="FF0000"/>
                </a:solidFill>
              </a:ln>
            </a:rPr>
            <a:t> PELAJAR HENDAKLAN DIBUNDARKAN DAHULU SEBELUM DIISI KE DALAM RUANG MARKAH.</a:t>
          </a:r>
        </a:p>
        <a:p>
          <a:r>
            <a:rPr lang="en-MY" sz="1100" baseline="0">
              <a:ln>
                <a:solidFill>
                  <a:srgbClr val="FF0000"/>
                </a:solidFill>
              </a:ln>
            </a:rPr>
            <a:t>MARKAH DALAM BENTU NO BULAT SAHAJA.</a:t>
          </a:r>
        </a:p>
        <a:p>
          <a:r>
            <a:rPr lang="en-MY" sz="1100" baseline="0">
              <a:ln>
                <a:solidFill>
                  <a:srgbClr val="FF0000"/>
                </a:solidFill>
              </a:ln>
            </a:rPr>
            <a:t>PIHAK JPP AKAN MEMULANGKAN KEMBALI BORANG INI KEPADA KU JIKA TERDAPAT KESILAPAN PENGISIAN MARKAH.</a:t>
          </a:r>
          <a:endParaRPr lang="en-MY" sz="1100">
            <a:ln>
              <a:solidFill>
                <a:srgbClr val="FF0000"/>
              </a:solidFill>
            </a:ln>
          </a:endParaRPr>
        </a:p>
      </xdr:txBody>
    </xdr:sp>
    <xdr:clientData/>
  </xdr:twoCellAnchor>
  <xdr:twoCellAnchor>
    <xdr:from>
      <xdr:col>7</xdr:col>
      <xdr:colOff>540809</xdr:colOff>
      <xdr:row>18</xdr:row>
      <xdr:rowOff>180976</xdr:rowOff>
    </xdr:from>
    <xdr:to>
      <xdr:col>8</xdr:col>
      <xdr:colOff>579438</xdr:colOff>
      <xdr:row>21</xdr:row>
      <xdr:rowOff>95252</xdr:rowOff>
    </xdr:to>
    <xdr:cxnSp macro="">
      <xdr:nvCxnSpPr>
        <xdr:cNvPr id="3" name="Straight Arrow Connector 2"/>
        <xdr:cNvCxnSpPr/>
      </xdr:nvCxnSpPr>
      <xdr:spPr>
        <a:xfrm flipH="1">
          <a:off x="7179734" y="3857626"/>
          <a:ext cx="648229" cy="485776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2063749</xdr:colOff>
      <xdr:row>34</xdr:row>
      <xdr:rowOff>138644</xdr:rowOff>
    </xdr:from>
    <xdr:to>
      <xdr:col>2</xdr:col>
      <xdr:colOff>878417</xdr:colOff>
      <xdr:row>37</xdr:row>
      <xdr:rowOff>52919</xdr:rowOff>
    </xdr:to>
    <xdr:sp macro="" textlink="">
      <xdr:nvSpPr>
        <xdr:cNvPr id="4" name="TextBox 3"/>
        <xdr:cNvSpPr txBox="1"/>
      </xdr:nvSpPr>
      <xdr:spPr>
        <a:xfrm>
          <a:off x="2416174" y="6910919"/>
          <a:ext cx="1557868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MY" sz="1400" b="1">
              <a:solidFill>
                <a:srgbClr val="FF0000"/>
              </a:solidFill>
            </a:rPr>
            <a:t>DIISI OLEH</a:t>
          </a:r>
          <a:r>
            <a:rPr lang="en-MY" sz="1400" b="1" baseline="0">
              <a:solidFill>
                <a:srgbClr val="FF0000"/>
              </a:solidFill>
            </a:rPr>
            <a:t> KU</a:t>
          </a:r>
          <a:endParaRPr lang="en-MY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553507</xdr:colOff>
      <xdr:row>34</xdr:row>
      <xdr:rowOff>139702</xdr:rowOff>
    </xdr:from>
    <xdr:to>
      <xdr:col>8</xdr:col>
      <xdr:colOff>455082</xdr:colOff>
      <xdr:row>37</xdr:row>
      <xdr:rowOff>53977</xdr:rowOff>
    </xdr:to>
    <xdr:sp macro="" textlink="">
      <xdr:nvSpPr>
        <xdr:cNvPr id="5" name="TextBox 4"/>
        <xdr:cNvSpPr txBox="1"/>
      </xdr:nvSpPr>
      <xdr:spPr>
        <a:xfrm>
          <a:off x="5973232" y="6911977"/>
          <a:ext cx="1730375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MY" sz="1400" b="1">
              <a:solidFill>
                <a:srgbClr val="FF0000"/>
              </a:solidFill>
            </a:rPr>
            <a:t>DIISI OLEH</a:t>
          </a:r>
          <a:r>
            <a:rPr lang="en-MY" sz="1400" b="1" baseline="0">
              <a:solidFill>
                <a:srgbClr val="FF0000"/>
              </a:solidFill>
            </a:rPr>
            <a:t> KJ</a:t>
          </a:r>
          <a:endParaRPr lang="en-MY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370416</xdr:colOff>
      <xdr:row>34</xdr:row>
      <xdr:rowOff>107951</xdr:rowOff>
    </xdr:from>
    <xdr:to>
      <xdr:col>16</xdr:col>
      <xdr:colOff>52917</xdr:colOff>
      <xdr:row>37</xdr:row>
      <xdr:rowOff>148167</xdr:rowOff>
    </xdr:to>
    <xdr:sp macro="" textlink="">
      <xdr:nvSpPr>
        <xdr:cNvPr id="6" name="TextBox 5"/>
        <xdr:cNvSpPr txBox="1"/>
      </xdr:nvSpPr>
      <xdr:spPr>
        <a:xfrm>
          <a:off x="10057341" y="6880226"/>
          <a:ext cx="2120901" cy="6117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MY" sz="1400" b="1">
              <a:solidFill>
                <a:srgbClr val="FF0000"/>
              </a:solidFill>
            </a:rPr>
            <a:t>DIISI OLEH</a:t>
          </a:r>
          <a:r>
            <a:rPr lang="en-MY" sz="1400" b="1" baseline="0">
              <a:solidFill>
                <a:srgbClr val="FF0000"/>
              </a:solidFill>
            </a:rPr>
            <a:t> TPA/PENGARAH</a:t>
          </a:r>
          <a:endParaRPr lang="en-MY" sz="14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topLeftCell="A16" workbookViewId="0">
      <selection activeCell="E30" sqref="E30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</cols>
  <sheetData>
    <row r="1" spans="1:16" ht="15.75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5.75" x14ac:dyDescent="0.2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15.75" x14ac:dyDescent="0.25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5.75" x14ac:dyDescent="0.25">
      <c r="A4" s="35" t="s">
        <v>80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15.75" x14ac:dyDescent="0.25">
      <c r="A5" s="35" t="s">
        <v>4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6" ht="15.75" x14ac:dyDescent="0.25">
      <c r="A6" s="1" t="s">
        <v>5</v>
      </c>
    </row>
    <row r="7" spans="1:16" x14ac:dyDescent="0.25">
      <c r="A7" s="28" t="s">
        <v>6</v>
      </c>
      <c r="B7" s="28"/>
      <c r="C7" s="28"/>
      <c r="F7" s="29" t="s">
        <v>73</v>
      </c>
      <c r="G7" s="29"/>
      <c r="H7" s="29"/>
      <c r="I7" s="29"/>
      <c r="J7" s="29"/>
      <c r="K7" s="29"/>
      <c r="L7" s="29"/>
    </row>
    <row r="8" spans="1:16" x14ac:dyDescent="0.25">
      <c r="A8" s="2" t="s">
        <v>8</v>
      </c>
    </row>
    <row r="9" spans="1:16" x14ac:dyDescent="0.25">
      <c r="A9" s="28" t="s">
        <v>60</v>
      </c>
      <c r="B9" s="28"/>
      <c r="C9" s="28"/>
      <c r="F9" s="29" t="s">
        <v>74</v>
      </c>
      <c r="G9" s="29"/>
      <c r="H9" s="29"/>
      <c r="I9" s="29"/>
      <c r="J9" s="29"/>
      <c r="K9" s="29"/>
      <c r="L9" s="29"/>
    </row>
    <row r="11" spans="1:16" ht="29.25" customHeight="1" x14ac:dyDescent="0.25">
      <c r="A11" s="30" t="s">
        <v>10</v>
      </c>
      <c r="B11" s="30" t="s">
        <v>11</v>
      </c>
      <c r="C11" s="30" t="s">
        <v>12</v>
      </c>
      <c r="D11" s="30" t="s">
        <v>13</v>
      </c>
      <c r="E11" s="33" t="s">
        <v>14</v>
      </c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6" ht="15" customHeight="1" x14ac:dyDescent="0.25">
      <c r="A12" s="31"/>
      <c r="B12" s="31"/>
      <c r="C12" s="31"/>
      <c r="D12" s="31"/>
      <c r="E12" s="24" t="s">
        <v>81</v>
      </c>
      <c r="F12" s="24"/>
      <c r="G12" s="24" t="s">
        <v>82</v>
      </c>
      <c r="H12" s="24"/>
      <c r="I12" s="24" t="s">
        <v>83</v>
      </c>
      <c r="J12" s="24"/>
      <c r="K12" s="24" t="s">
        <v>84</v>
      </c>
      <c r="L12" s="24"/>
      <c r="M12" s="25"/>
      <c r="N12" s="26"/>
      <c r="O12" s="25"/>
      <c r="P12" s="26"/>
    </row>
    <row r="13" spans="1:16" ht="15.75" customHeight="1" x14ac:dyDescent="0.25">
      <c r="A13" s="32"/>
      <c r="B13" s="32"/>
      <c r="C13" s="32"/>
      <c r="D13" s="32"/>
      <c r="E13" s="3" t="s">
        <v>19</v>
      </c>
      <c r="F13" s="3" t="s">
        <v>20</v>
      </c>
      <c r="G13" s="3" t="s">
        <v>21</v>
      </c>
      <c r="H13" s="3" t="s">
        <v>22</v>
      </c>
      <c r="I13" s="3" t="s">
        <v>23</v>
      </c>
      <c r="J13" s="3" t="s">
        <v>24</v>
      </c>
      <c r="K13" s="3" t="s">
        <v>25</v>
      </c>
      <c r="L13" s="3" t="s">
        <v>26</v>
      </c>
      <c r="M13" s="3"/>
      <c r="N13" s="3"/>
      <c r="O13" s="3"/>
      <c r="P13" s="3"/>
    </row>
    <row r="14" spans="1:16" x14ac:dyDescent="0.25">
      <c r="A14" s="4">
        <v>1</v>
      </c>
      <c r="B14" s="5" t="str">
        <f>"AHMAD ARIF BIN AHMAD RADZI"</f>
        <v>AHMAD ARIF BIN AHMAD RADZI</v>
      </c>
      <c r="C14" s="5" t="str">
        <f>"000919060341"</f>
        <v>000919060341</v>
      </c>
      <c r="D14" s="6" t="str">
        <f t="shared" ref="D14:D33" si="0">"ETE"</f>
        <v>ETE</v>
      </c>
      <c r="E14" s="7"/>
      <c r="F14" s="7"/>
      <c r="G14" s="7"/>
      <c r="H14" s="7"/>
      <c r="I14" s="7"/>
      <c r="J14" s="7"/>
      <c r="K14" s="7"/>
      <c r="L14" s="7"/>
      <c r="M14" s="5"/>
      <c r="N14" s="5"/>
      <c r="O14" s="5"/>
      <c r="P14" s="5"/>
    </row>
    <row r="15" spans="1:16" x14ac:dyDescent="0.25">
      <c r="A15" s="4">
        <v>2</v>
      </c>
      <c r="B15" s="5" t="str">
        <f>"AIZUL ANWAR BIN ABDULLAH SIDEK"</f>
        <v>AIZUL ANWAR BIN ABDULLAH SIDEK</v>
      </c>
      <c r="C15" s="5" t="str">
        <f>"000930060369"</f>
        <v>000930060369</v>
      </c>
      <c r="D15" s="6" t="str">
        <f t="shared" si="0"/>
        <v>ETE</v>
      </c>
      <c r="E15" s="7"/>
      <c r="F15" s="7"/>
      <c r="G15" s="7"/>
      <c r="H15" s="7"/>
      <c r="I15" s="7"/>
      <c r="J15" s="7"/>
      <c r="K15" s="7"/>
      <c r="L15" s="7"/>
      <c r="M15" s="5"/>
      <c r="N15" s="5"/>
      <c r="O15" s="5"/>
      <c r="P15" s="5"/>
    </row>
    <row r="16" spans="1:16" x14ac:dyDescent="0.25">
      <c r="A16" s="4">
        <v>3</v>
      </c>
      <c r="B16" s="5" t="str">
        <f>"ARIF AKMAL BIN ADIEF"</f>
        <v>ARIF AKMAL BIN ADIEF</v>
      </c>
      <c r="C16" s="5" t="str">
        <f>"001201100687"</f>
        <v>001201100687</v>
      </c>
      <c r="D16" s="6" t="str">
        <f t="shared" si="0"/>
        <v>ETE</v>
      </c>
      <c r="E16" s="7"/>
      <c r="F16" s="7"/>
      <c r="G16" s="7"/>
      <c r="H16" s="7"/>
      <c r="I16" s="7"/>
      <c r="J16" s="7"/>
      <c r="K16" s="7"/>
      <c r="L16" s="7"/>
      <c r="M16" s="5"/>
      <c r="N16" s="5"/>
      <c r="O16" s="5"/>
      <c r="P16" s="5"/>
    </row>
    <row r="17" spans="1:16" x14ac:dyDescent="0.25">
      <c r="A17" s="4">
        <v>4</v>
      </c>
      <c r="B17" s="5" t="str">
        <f>"AZLIN BINTI RUHAINI"</f>
        <v>AZLIN BINTI RUHAINI</v>
      </c>
      <c r="C17" s="5" t="str">
        <f>"000302060026"</f>
        <v>000302060026</v>
      </c>
      <c r="D17" s="6" t="str">
        <f t="shared" si="0"/>
        <v>ETE</v>
      </c>
      <c r="E17" s="7"/>
      <c r="F17" s="7"/>
      <c r="G17" s="7"/>
      <c r="H17" s="7"/>
      <c r="I17" s="7"/>
      <c r="J17" s="7"/>
      <c r="K17" s="7"/>
      <c r="L17" s="7"/>
      <c r="M17" s="5"/>
      <c r="N17" s="5"/>
      <c r="O17" s="5"/>
      <c r="P17" s="5"/>
    </row>
    <row r="18" spans="1:16" x14ac:dyDescent="0.25">
      <c r="A18" s="4">
        <v>5</v>
      </c>
      <c r="B18" s="5" t="str">
        <f>"AZWAN BIN AHMAT SAHAIMI"</f>
        <v>AZWAN BIN AHMAT SAHAIMI</v>
      </c>
      <c r="C18" s="5" t="str">
        <f>"001018030633"</f>
        <v>001018030633</v>
      </c>
      <c r="D18" s="6" t="str">
        <f t="shared" si="0"/>
        <v>ETE</v>
      </c>
      <c r="E18" s="7"/>
      <c r="F18" s="7"/>
      <c r="G18" s="7"/>
      <c r="H18" s="7"/>
      <c r="I18" s="7"/>
      <c r="J18" s="7"/>
      <c r="K18" s="7"/>
      <c r="L18" s="7"/>
      <c r="M18" s="5"/>
      <c r="N18" s="5"/>
      <c r="O18" s="5"/>
      <c r="P18" s="5"/>
    </row>
    <row r="19" spans="1:16" x14ac:dyDescent="0.25">
      <c r="A19" s="4">
        <v>6</v>
      </c>
      <c r="B19" s="5" t="str">
        <f>"GARIYAH BINTI KASMAN"</f>
        <v>GARIYAH BINTI KASMAN</v>
      </c>
      <c r="C19" s="5" t="str">
        <f>"000219140500"</f>
        <v>000219140500</v>
      </c>
      <c r="D19" s="6" t="str">
        <f t="shared" si="0"/>
        <v>ETE</v>
      </c>
      <c r="E19" s="7"/>
      <c r="F19" s="7"/>
      <c r="G19" s="7"/>
      <c r="H19" s="7"/>
      <c r="I19" s="7"/>
      <c r="J19" s="7"/>
      <c r="K19" s="7"/>
      <c r="L19" s="7"/>
      <c r="M19" s="5"/>
      <c r="N19" s="5"/>
      <c r="O19" s="5"/>
      <c r="P19" s="5"/>
    </row>
    <row r="20" spans="1:16" x14ac:dyDescent="0.25">
      <c r="A20" s="4">
        <v>7</v>
      </c>
      <c r="B20" s="5" t="str">
        <f>"HAZRUL AIMAN BIN AZMAN"</f>
        <v>HAZRUL AIMAN BIN AZMAN</v>
      </c>
      <c r="C20" s="5" t="str">
        <f>"000628060325"</f>
        <v>000628060325</v>
      </c>
      <c r="D20" s="6" t="str">
        <f t="shared" si="0"/>
        <v>ETE</v>
      </c>
      <c r="E20" s="7"/>
      <c r="F20" s="7"/>
      <c r="G20" s="7"/>
      <c r="H20" s="7"/>
      <c r="I20" s="7"/>
      <c r="J20" s="7"/>
      <c r="K20" s="7"/>
      <c r="L20" s="7"/>
      <c r="M20" s="5"/>
      <c r="N20" s="5"/>
      <c r="O20" s="5"/>
      <c r="P20" s="5"/>
    </row>
    <row r="21" spans="1:16" x14ac:dyDescent="0.25">
      <c r="A21" s="4">
        <v>8</v>
      </c>
      <c r="B21" s="5" t="str">
        <f>"IZHAM ALIF BIN SUHAIZAN"</f>
        <v>IZHAM ALIF BIN SUHAIZAN</v>
      </c>
      <c r="C21" s="5" t="str">
        <f>"000111110465"</f>
        <v>000111110465</v>
      </c>
      <c r="D21" s="6" t="str">
        <f t="shared" si="0"/>
        <v>ETE</v>
      </c>
      <c r="E21" s="7"/>
      <c r="F21" s="7"/>
      <c r="G21" s="7"/>
      <c r="H21" s="7"/>
      <c r="I21" s="7"/>
      <c r="J21" s="7"/>
      <c r="K21" s="7"/>
      <c r="L21" s="7"/>
      <c r="M21" s="5"/>
      <c r="N21" s="5"/>
      <c r="O21" s="5"/>
      <c r="P21" s="5"/>
    </row>
    <row r="22" spans="1:16" x14ac:dyDescent="0.25">
      <c r="A22" s="4">
        <v>9</v>
      </c>
      <c r="B22" s="5" t="str">
        <f>"MOHAMAD AFIQ AKMAL BIN ABD WAHIB"</f>
        <v>MOHAMAD AFIQ AKMAL BIN ABD WAHIB</v>
      </c>
      <c r="C22" s="5" t="str">
        <f>"000627030183"</f>
        <v>000627030183</v>
      </c>
      <c r="D22" s="6" t="str">
        <f t="shared" si="0"/>
        <v>ETE</v>
      </c>
      <c r="E22" s="7"/>
      <c r="F22" s="7"/>
      <c r="G22" s="7"/>
      <c r="H22" s="7"/>
      <c r="I22" s="7"/>
      <c r="J22" s="7"/>
      <c r="K22" s="7"/>
      <c r="L22" s="7"/>
      <c r="M22" s="5"/>
      <c r="N22" s="5"/>
      <c r="O22" s="5"/>
      <c r="P22" s="5"/>
    </row>
    <row r="23" spans="1:16" x14ac:dyDescent="0.25">
      <c r="A23" s="4">
        <v>10</v>
      </c>
      <c r="B23" s="5" t="str">
        <f>"MOHAMAD AMEN ASHRAFF BIN KHAIRULNIZAM"</f>
        <v>MOHAMAD AMEN ASHRAFF BIN KHAIRULNIZAM</v>
      </c>
      <c r="C23" s="5" t="str">
        <f>"000522101635"</f>
        <v>000522101635</v>
      </c>
      <c r="D23" s="6" t="str">
        <f t="shared" si="0"/>
        <v>ETE</v>
      </c>
      <c r="E23" s="7"/>
      <c r="F23" s="7"/>
      <c r="G23" s="7"/>
      <c r="H23" s="7"/>
      <c r="I23" s="7"/>
      <c r="J23" s="7"/>
      <c r="K23" s="7"/>
      <c r="L23" s="7"/>
      <c r="M23" s="5"/>
      <c r="N23" s="5"/>
      <c r="O23" s="5"/>
      <c r="P23" s="5"/>
    </row>
    <row r="24" spans="1:16" x14ac:dyDescent="0.25">
      <c r="A24" s="4">
        <v>11</v>
      </c>
      <c r="B24" s="5" t="str">
        <f>"MOHAMAD FIKRI BIN SABRE"</f>
        <v>MOHAMAD FIKRI BIN SABRE</v>
      </c>
      <c r="C24" s="5" t="str">
        <f>"000602060263"</f>
        <v>000602060263</v>
      </c>
      <c r="D24" s="6" t="str">
        <f t="shared" si="0"/>
        <v>ETE</v>
      </c>
      <c r="E24" s="7"/>
      <c r="F24" s="7"/>
      <c r="G24" s="7"/>
      <c r="H24" s="7"/>
      <c r="I24" s="7"/>
      <c r="J24" s="7"/>
      <c r="K24" s="7"/>
      <c r="L24" s="7"/>
      <c r="M24" s="5"/>
      <c r="N24" s="5"/>
      <c r="O24" s="5"/>
      <c r="P24" s="5"/>
    </row>
    <row r="25" spans="1:16" x14ac:dyDescent="0.25">
      <c r="A25" s="4">
        <v>12</v>
      </c>
      <c r="B25" s="5" t="str">
        <f>"MOHAMAD SYAIFULLAH BIN KASIM"</f>
        <v>MOHAMAD SYAIFULLAH BIN KASIM</v>
      </c>
      <c r="C25" s="5" t="str">
        <f>"000130060483"</f>
        <v>000130060483</v>
      </c>
      <c r="D25" s="6" t="str">
        <f t="shared" si="0"/>
        <v>ETE</v>
      </c>
      <c r="E25" s="7"/>
      <c r="F25" s="7"/>
      <c r="G25" s="7"/>
      <c r="H25" s="7"/>
      <c r="I25" s="7"/>
      <c r="J25" s="7"/>
      <c r="K25" s="7"/>
      <c r="L25" s="7"/>
      <c r="M25" s="5"/>
      <c r="N25" s="5"/>
      <c r="O25" s="5"/>
      <c r="P25" s="5"/>
    </row>
    <row r="26" spans="1:16" x14ac:dyDescent="0.25">
      <c r="A26" s="4">
        <v>13</v>
      </c>
      <c r="B26" s="5" t="str">
        <f>"MOHD SHAHRUL HAZIQ BIN MOHD SALAM"</f>
        <v>MOHD SHAHRUL HAZIQ BIN MOHD SALAM</v>
      </c>
      <c r="C26" s="5" t="str">
        <f>"000611020407"</f>
        <v>000611020407</v>
      </c>
      <c r="D26" s="6" t="str">
        <f t="shared" si="0"/>
        <v>ETE</v>
      </c>
      <c r="E26" s="7"/>
      <c r="F26" s="7"/>
      <c r="G26" s="7"/>
      <c r="H26" s="7"/>
      <c r="I26" s="7"/>
      <c r="J26" s="7"/>
      <c r="K26" s="7"/>
      <c r="L26" s="7"/>
      <c r="M26" s="5"/>
      <c r="N26" s="5"/>
      <c r="O26" s="5"/>
      <c r="P26" s="5"/>
    </row>
    <row r="27" spans="1:16" x14ac:dyDescent="0.25">
      <c r="A27" s="4">
        <v>14</v>
      </c>
      <c r="B27" s="5" t="str">
        <f>"MUHAMAD MUSTAQIM BIN TAJUL RUDIN"</f>
        <v>MUHAMAD MUSTAQIM BIN TAJUL RUDIN</v>
      </c>
      <c r="C27" s="5" t="str">
        <f>"000921060965"</f>
        <v>000921060965</v>
      </c>
      <c r="D27" s="6" t="str">
        <f t="shared" si="0"/>
        <v>ETE</v>
      </c>
      <c r="E27" s="7"/>
      <c r="F27" s="7"/>
      <c r="G27" s="7"/>
      <c r="H27" s="7"/>
      <c r="I27" s="7"/>
      <c r="J27" s="7"/>
      <c r="K27" s="7"/>
      <c r="L27" s="7"/>
      <c r="M27" s="5"/>
      <c r="N27" s="5"/>
      <c r="O27" s="5"/>
      <c r="P27" s="5"/>
    </row>
    <row r="28" spans="1:16" x14ac:dyDescent="0.25">
      <c r="A28" s="4">
        <v>15</v>
      </c>
      <c r="B28" s="5" t="str">
        <f>"MUHAMAD RUZAINI BIN MOHD RASLAN"</f>
        <v>MUHAMAD RUZAINI BIN MOHD RASLAN</v>
      </c>
      <c r="C28" s="5" t="str">
        <f>"001011060127"</f>
        <v>001011060127</v>
      </c>
      <c r="D28" s="6" t="str">
        <f t="shared" si="0"/>
        <v>ETE</v>
      </c>
      <c r="E28" s="7"/>
      <c r="F28" s="7"/>
      <c r="G28" s="7"/>
      <c r="H28" s="7"/>
      <c r="I28" s="7"/>
      <c r="J28" s="7"/>
      <c r="K28" s="7"/>
      <c r="L28" s="7"/>
      <c r="M28" s="5"/>
      <c r="N28" s="5"/>
      <c r="O28" s="5"/>
      <c r="P28" s="5"/>
    </row>
    <row r="29" spans="1:16" ht="15.75" x14ac:dyDescent="0.25">
      <c r="A29" s="4">
        <v>16</v>
      </c>
      <c r="B29" s="5" t="str">
        <f>"MUHAMMAD AFIQ BIN MOHD NIZAM"</f>
        <v>MUHAMMAD AFIQ BIN MOHD NIZAM</v>
      </c>
      <c r="C29" s="5" t="str">
        <f>"001204060561"</f>
        <v>001204060561</v>
      </c>
      <c r="D29" s="6" t="str">
        <f t="shared" si="0"/>
        <v>ETE</v>
      </c>
      <c r="E29" s="16" t="s">
        <v>90</v>
      </c>
      <c r="F29" s="17"/>
      <c r="G29" s="18"/>
      <c r="H29" s="18"/>
      <c r="I29" s="18"/>
      <c r="J29" s="18"/>
      <c r="K29" s="19"/>
      <c r="L29" s="18"/>
      <c r="M29" s="18"/>
      <c r="N29" s="18"/>
      <c r="O29" s="5"/>
      <c r="P29" s="5"/>
    </row>
    <row r="30" spans="1:16" ht="15.75" x14ac:dyDescent="0.25">
      <c r="A30" s="4">
        <v>17</v>
      </c>
      <c r="B30" s="5" t="str">
        <f>"MUHAMMAD AZRI BIN AZMI"</f>
        <v>MUHAMMAD AZRI BIN AZMI</v>
      </c>
      <c r="C30" s="5" t="str">
        <f>"000626140671"</f>
        <v>000626140671</v>
      </c>
      <c r="D30" s="6" t="str">
        <f t="shared" si="0"/>
        <v>ETE</v>
      </c>
      <c r="E30" s="20" t="s">
        <v>91</v>
      </c>
      <c r="F30" s="20"/>
      <c r="G30" s="20"/>
      <c r="H30" s="20"/>
      <c r="I30" s="20"/>
      <c r="J30" s="20"/>
      <c r="K30" s="19"/>
      <c r="L30" s="18"/>
      <c r="M30" s="18"/>
      <c r="N30" s="18"/>
      <c r="O30" s="5"/>
      <c r="P30" s="5"/>
    </row>
    <row r="31" spans="1:16" ht="15.75" x14ac:dyDescent="0.25">
      <c r="A31" s="4">
        <v>18</v>
      </c>
      <c r="B31" s="5" t="str">
        <f>"MUHAMMAD BUNYAMIN BIN MOHAMAD"</f>
        <v>MUHAMMAD BUNYAMIN BIN MOHAMAD</v>
      </c>
      <c r="C31" s="5" t="str">
        <f>"000915060803"</f>
        <v>000915060803</v>
      </c>
      <c r="D31" s="6" t="str">
        <f t="shared" si="0"/>
        <v>ETE</v>
      </c>
      <c r="E31" s="20" t="s">
        <v>85</v>
      </c>
      <c r="F31" s="20"/>
      <c r="G31" s="20"/>
      <c r="H31" s="20"/>
      <c r="I31" s="20"/>
      <c r="J31" s="20"/>
      <c r="K31" s="19"/>
      <c r="L31" s="18"/>
      <c r="M31" s="18"/>
      <c r="N31" s="18"/>
      <c r="O31" s="5"/>
      <c r="P31" s="5"/>
    </row>
    <row r="32" spans="1:16" ht="15.75" x14ac:dyDescent="0.25">
      <c r="A32" s="4">
        <v>19</v>
      </c>
      <c r="B32" s="5" t="str">
        <f>"MUHAMMAD HAFIZ BIN MOHD RUSLIM"</f>
        <v>MUHAMMAD HAFIZ BIN MOHD RUSLIM</v>
      </c>
      <c r="C32" s="5" t="str">
        <f>"001107110037"</f>
        <v>001107110037</v>
      </c>
      <c r="D32" s="6" t="str">
        <f t="shared" si="0"/>
        <v>ETE</v>
      </c>
      <c r="E32" s="20" t="s">
        <v>86</v>
      </c>
      <c r="F32" s="20"/>
      <c r="G32" s="20"/>
      <c r="H32" s="20"/>
      <c r="I32" s="20"/>
      <c r="J32" s="20"/>
      <c r="K32" s="19"/>
      <c r="L32" s="18"/>
      <c r="M32" s="18"/>
      <c r="N32" s="18"/>
      <c r="O32" s="5"/>
      <c r="P32" s="5"/>
    </row>
    <row r="33" spans="1:16" ht="15.75" x14ac:dyDescent="0.25">
      <c r="A33" s="4">
        <v>20</v>
      </c>
      <c r="B33" s="5" t="str">
        <f>"MUHAMMAD IRZA DANIAL BIN SAUFI"</f>
        <v>MUHAMMAD IRZA DANIAL BIN SAUFI</v>
      </c>
      <c r="C33" s="5" t="str">
        <f>"001124060545"</f>
        <v>001124060545</v>
      </c>
      <c r="D33" s="6" t="str">
        <f t="shared" si="0"/>
        <v>ETE</v>
      </c>
      <c r="E33" s="20" t="s">
        <v>87</v>
      </c>
      <c r="F33" s="20"/>
      <c r="G33" s="20"/>
      <c r="H33" s="20"/>
      <c r="I33" s="20"/>
      <c r="J33" s="20"/>
      <c r="K33" s="19"/>
      <c r="L33" s="18"/>
      <c r="M33" s="18"/>
      <c r="N33" s="18"/>
      <c r="O33" s="5"/>
      <c r="P33" s="5"/>
    </row>
    <row r="34" spans="1:16" x14ac:dyDescent="0.25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6" spans="1:16" x14ac:dyDescent="0.25">
      <c r="A36" s="10"/>
      <c r="B36" s="10" t="s">
        <v>88</v>
      </c>
    </row>
    <row r="37" spans="1:16" x14ac:dyDescent="0.25">
      <c r="A37" s="10"/>
      <c r="B37" s="10" t="s">
        <v>89</v>
      </c>
    </row>
    <row r="38" spans="1:16" x14ac:dyDescent="0.25">
      <c r="A38" s="10"/>
    </row>
    <row r="40" spans="1:16" x14ac:dyDescent="0.25">
      <c r="A40" s="27" t="s">
        <v>58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</row>
  </sheetData>
  <mergeCells count="21">
    <mergeCell ref="A7:C7"/>
    <mergeCell ref="F7:L7"/>
    <mergeCell ref="A1:P1"/>
    <mergeCell ref="A2:P2"/>
    <mergeCell ref="A3:P3"/>
    <mergeCell ref="A4:P4"/>
    <mergeCell ref="A5:P5"/>
    <mergeCell ref="K12:L12"/>
    <mergeCell ref="M12:N12"/>
    <mergeCell ref="O12:P12"/>
    <mergeCell ref="A40:P40"/>
    <mergeCell ref="A9:C9"/>
    <mergeCell ref="F9:L9"/>
    <mergeCell ref="A11:A13"/>
    <mergeCell ref="B11:B13"/>
    <mergeCell ref="C11:C13"/>
    <mergeCell ref="D11:D13"/>
    <mergeCell ref="E11:P11"/>
    <mergeCell ref="E12:F12"/>
    <mergeCell ref="G12:H12"/>
    <mergeCell ref="I12:J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topLeftCell="B11" zoomScale="90" zoomScaleNormal="90" workbookViewId="0">
      <selection activeCell="K54" sqref="K54:K57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</cols>
  <sheetData>
    <row r="1" spans="1:16" ht="15.75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5.75" x14ac:dyDescent="0.2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15.75" x14ac:dyDescent="0.25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15.75" x14ac:dyDescent="0.25">
      <c r="A5" s="35" t="s">
        <v>4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6" ht="15.75" x14ac:dyDescent="0.25">
      <c r="A6" s="1" t="s">
        <v>5</v>
      </c>
    </row>
    <row r="7" spans="1:16" x14ac:dyDescent="0.25">
      <c r="A7" s="28" t="s">
        <v>6</v>
      </c>
      <c r="B7" s="28"/>
      <c r="C7" s="28"/>
      <c r="F7" s="29" t="s">
        <v>73</v>
      </c>
      <c r="G7" s="29"/>
      <c r="H7" s="29"/>
      <c r="I7" s="29"/>
      <c r="J7" s="29"/>
      <c r="K7" s="29"/>
      <c r="L7" s="29"/>
    </row>
    <row r="8" spans="1:16" x14ac:dyDescent="0.25">
      <c r="A8" s="2" t="s">
        <v>8</v>
      </c>
    </row>
    <row r="9" spans="1:16" x14ac:dyDescent="0.25">
      <c r="A9" s="28" t="s">
        <v>59</v>
      </c>
      <c r="B9" s="28"/>
      <c r="C9" s="28"/>
      <c r="F9" s="29" t="s">
        <v>74</v>
      </c>
      <c r="G9" s="29"/>
      <c r="H9" s="29"/>
      <c r="I9" s="29"/>
      <c r="J9" s="29"/>
      <c r="K9" s="29"/>
      <c r="L9" s="29"/>
    </row>
    <row r="11" spans="1:16" ht="29.25" customHeight="1" x14ac:dyDescent="0.25">
      <c r="A11" s="33" t="s">
        <v>10</v>
      </c>
      <c r="B11" s="33" t="s">
        <v>11</v>
      </c>
      <c r="C11" s="33" t="s">
        <v>12</v>
      </c>
      <c r="D11" s="33" t="s">
        <v>13</v>
      </c>
      <c r="E11" s="33" t="s">
        <v>14</v>
      </c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6" ht="15" customHeight="1" x14ac:dyDescent="0.25">
      <c r="A12" s="33"/>
      <c r="B12" s="33"/>
      <c r="C12" s="33"/>
      <c r="D12" s="33"/>
      <c r="E12" s="24" t="s">
        <v>75</v>
      </c>
      <c r="F12" s="24"/>
      <c r="G12" s="24" t="s">
        <v>76</v>
      </c>
      <c r="H12" s="24"/>
      <c r="I12" s="24" t="s">
        <v>77</v>
      </c>
      <c r="J12" s="24"/>
      <c r="K12" s="24" t="s">
        <v>78</v>
      </c>
      <c r="L12" s="24"/>
      <c r="M12" s="3"/>
      <c r="N12" s="3"/>
      <c r="O12" s="3"/>
      <c r="P12" s="3"/>
    </row>
    <row r="13" spans="1:16" ht="15.75" customHeight="1" x14ac:dyDescent="0.25">
      <c r="A13" s="33"/>
      <c r="B13" s="33"/>
      <c r="C13" s="33"/>
      <c r="D13" s="33"/>
      <c r="E13" s="3" t="s">
        <v>19</v>
      </c>
      <c r="F13" s="3" t="s">
        <v>20</v>
      </c>
      <c r="G13" s="3" t="s">
        <v>21</v>
      </c>
      <c r="H13" s="3" t="s">
        <v>22</v>
      </c>
      <c r="I13" s="3" t="s">
        <v>23</v>
      </c>
      <c r="J13" s="3" t="s">
        <v>24</v>
      </c>
      <c r="K13" s="3" t="s">
        <v>25</v>
      </c>
      <c r="L13" s="3" t="s">
        <v>26</v>
      </c>
      <c r="M13" s="3"/>
      <c r="N13" s="3"/>
      <c r="O13" s="3"/>
      <c r="P13" s="3"/>
    </row>
    <row r="14" spans="1:16" x14ac:dyDescent="0.25">
      <c r="A14" s="11">
        <v>1</v>
      </c>
      <c r="B14" t="str">
        <f>"ABDUL RAHMAN AIMAN BIN SHAPRY"</f>
        <v>ABDUL RAHMAN AIMAN BIN SHAPRY</v>
      </c>
      <c r="C14" s="12" t="str">
        <f>"990304085273"</f>
        <v>990304085273</v>
      </c>
      <c r="D14" s="13" t="str">
        <f t="shared" ref="D14:D33" si="0">"ETE"</f>
        <v>ETE</v>
      </c>
      <c r="E14" s="14"/>
      <c r="F14" s="14"/>
      <c r="G14" s="14"/>
      <c r="H14" s="14"/>
      <c r="I14" s="14"/>
      <c r="J14" s="14"/>
      <c r="K14" s="22"/>
      <c r="L14" s="14"/>
      <c r="M14" s="15"/>
      <c r="N14" s="15"/>
      <c r="O14" s="15"/>
      <c r="P14" s="15"/>
    </row>
    <row r="15" spans="1:16" x14ac:dyDescent="0.25">
      <c r="A15" s="4">
        <v>2</v>
      </c>
      <c r="B15" s="5" t="str">
        <f>"ABDULLAH ASYRAF BIN ABDUL RAHMAN"</f>
        <v>ABDULLAH ASYRAF BIN ABDUL RAHMAN</v>
      </c>
      <c r="C15" s="6" t="str">
        <f>"991002065343"</f>
        <v>991002065343</v>
      </c>
      <c r="D15" s="6" t="str">
        <f t="shared" si="0"/>
        <v>ETE</v>
      </c>
      <c r="E15" s="7"/>
      <c r="F15" s="7"/>
      <c r="G15" s="7"/>
      <c r="H15" s="7"/>
      <c r="I15" s="7"/>
      <c r="J15" s="7"/>
      <c r="K15" s="21"/>
      <c r="L15" s="7"/>
      <c r="M15" s="5"/>
      <c r="N15" s="5"/>
      <c r="O15" s="5"/>
      <c r="P15" s="5"/>
    </row>
    <row r="16" spans="1:16" x14ac:dyDescent="0.25">
      <c r="A16" s="4">
        <v>3</v>
      </c>
      <c r="B16" s="5" t="str">
        <f>"AHMAD NASRUL RAMADHAN BIN BADRUL HISAM"</f>
        <v>AHMAD NASRUL RAMADHAN BIN BADRUL HISAM</v>
      </c>
      <c r="C16" s="6" t="str">
        <f>"990116066163"</f>
        <v>990116066163</v>
      </c>
      <c r="D16" s="6" t="str">
        <f t="shared" si="0"/>
        <v>ETE</v>
      </c>
      <c r="E16" s="7"/>
      <c r="F16" s="7"/>
      <c r="G16" s="7"/>
      <c r="H16" s="7"/>
      <c r="I16" s="7"/>
      <c r="J16" s="7"/>
      <c r="K16" s="21"/>
      <c r="L16" s="7"/>
      <c r="M16" s="5"/>
      <c r="N16" s="5"/>
      <c r="O16" s="5"/>
      <c r="P16" s="5"/>
    </row>
    <row r="17" spans="1:16" x14ac:dyDescent="0.25">
      <c r="A17" s="4">
        <v>4</v>
      </c>
      <c r="B17" s="5" t="str">
        <f>"AHMAD SYAKIR BIN ISMAIL"</f>
        <v>AHMAD SYAKIR BIN ISMAIL</v>
      </c>
      <c r="C17" s="6" t="str">
        <f>"991007065393"</f>
        <v>991007065393</v>
      </c>
      <c r="D17" s="6" t="str">
        <f t="shared" si="0"/>
        <v>ETE</v>
      </c>
      <c r="E17" s="7"/>
      <c r="F17" s="7"/>
      <c r="G17" s="7"/>
      <c r="H17" s="7"/>
      <c r="I17" s="7"/>
      <c r="J17" s="7"/>
      <c r="K17" s="21"/>
      <c r="L17" s="7"/>
      <c r="M17" s="5"/>
      <c r="N17" s="5"/>
      <c r="O17" s="5"/>
      <c r="P17" s="5"/>
    </row>
    <row r="18" spans="1:16" x14ac:dyDescent="0.25">
      <c r="A18" s="4">
        <v>5</v>
      </c>
      <c r="B18" s="5" t="str">
        <f>"AIN NUR AMIRAH BINTI NASRUDIN"</f>
        <v>AIN NUR AMIRAH BINTI NASRUDIN</v>
      </c>
      <c r="C18" s="6" t="str">
        <f>"990206105138"</f>
        <v>990206105138</v>
      </c>
      <c r="D18" s="6" t="str">
        <f t="shared" si="0"/>
        <v>ETE</v>
      </c>
      <c r="E18" s="7"/>
      <c r="F18" s="7"/>
      <c r="G18" s="7"/>
      <c r="H18" s="7"/>
      <c r="I18" s="7"/>
      <c r="J18" s="7"/>
      <c r="K18" s="21"/>
      <c r="L18" s="7"/>
      <c r="M18" s="5"/>
      <c r="N18" s="5"/>
      <c r="O18" s="5"/>
      <c r="P18" s="5"/>
    </row>
    <row r="19" spans="1:16" x14ac:dyDescent="0.25">
      <c r="A19" s="4">
        <v>6</v>
      </c>
      <c r="B19" s="5" t="str">
        <f>"FURQAN AMIN BIN HUSSAINI"</f>
        <v>FURQAN AMIN BIN HUSSAINI</v>
      </c>
      <c r="C19" s="6" t="str">
        <f>"990929065117"</f>
        <v>990929065117</v>
      </c>
      <c r="D19" s="6" t="str">
        <f t="shared" si="0"/>
        <v>ETE</v>
      </c>
      <c r="E19" s="7"/>
      <c r="F19" s="7"/>
      <c r="G19" s="7"/>
      <c r="H19" s="7"/>
      <c r="I19" s="7"/>
      <c r="J19" s="7"/>
      <c r="K19" s="21"/>
      <c r="L19" s="7"/>
      <c r="M19" s="5"/>
      <c r="N19" s="5"/>
      <c r="O19" s="5"/>
      <c r="P19" s="5"/>
    </row>
    <row r="20" spans="1:16" x14ac:dyDescent="0.25">
      <c r="A20" s="4">
        <v>7</v>
      </c>
      <c r="B20" s="5" t="str">
        <f>"HAZIM MUSTAQIM BIN SALLEHUDIN"</f>
        <v>HAZIM MUSTAQIM BIN SALLEHUDIN</v>
      </c>
      <c r="C20" s="6" t="str">
        <f>"990429065831"</f>
        <v>990429065831</v>
      </c>
      <c r="D20" s="6" t="str">
        <f t="shared" si="0"/>
        <v>ETE</v>
      </c>
      <c r="E20" s="7"/>
      <c r="F20" s="7"/>
      <c r="G20" s="7"/>
      <c r="H20" s="7"/>
      <c r="I20" s="7"/>
      <c r="J20" s="7"/>
      <c r="K20" s="21"/>
      <c r="L20" s="7"/>
      <c r="M20" s="5"/>
      <c r="N20" s="5"/>
      <c r="O20" s="5"/>
      <c r="P20" s="5"/>
    </row>
    <row r="21" spans="1:16" x14ac:dyDescent="0.25">
      <c r="A21" s="4">
        <v>8</v>
      </c>
      <c r="B21" s="5" t="str">
        <f>"MUHAMAD ADIB BIN ZAINAL AHMAD"</f>
        <v>MUHAMAD ADIB BIN ZAINAL AHMAD</v>
      </c>
      <c r="C21" s="6" t="str">
        <f>"991003065281"</f>
        <v>991003065281</v>
      </c>
      <c r="D21" s="6" t="str">
        <f t="shared" si="0"/>
        <v>ETE</v>
      </c>
      <c r="E21" s="7"/>
      <c r="F21" s="7"/>
      <c r="G21" s="7"/>
      <c r="H21" s="7"/>
      <c r="I21" s="7"/>
      <c r="J21" s="7"/>
      <c r="K21" s="21"/>
      <c r="L21" s="7"/>
      <c r="M21" s="5"/>
      <c r="N21" s="5"/>
      <c r="O21" s="5"/>
      <c r="P21" s="5"/>
    </row>
    <row r="22" spans="1:16" x14ac:dyDescent="0.25">
      <c r="A22" s="4">
        <v>9</v>
      </c>
      <c r="B22" s="5" t="str">
        <f>"MUHAMMAD AFIQ ASYRAF BIN NAZRI"</f>
        <v>MUHAMMAD AFIQ ASYRAF BIN NAZRI</v>
      </c>
      <c r="C22" s="6" t="str">
        <f>"990504066093"</f>
        <v>990504066093</v>
      </c>
      <c r="D22" s="6" t="str">
        <f t="shared" si="0"/>
        <v>ETE</v>
      </c>
      <c r="E22" s="7"/>
      <c r="F22" s="7"/>
      <c r="G22" s="7"/>
      <c r="H22" s="7"/>
      <c r="I22" s="7"/>
      <c r="J22" s="7"/>
      <c r="K22" s="21"/>
      <c r="L22" s="7"/>
      <c r="M22" s="5"/>
      <c r="N22" s="5"/>
      <c r="O22" s="5"/>
      <c r="P22" s="5"/>
    </row>
    <row r="23" spans="1:16" x14ac:dyDescent="0.25">
      <c r="A23" s="4">
        <v>10</v>
      </c>
      <c r="B23" s="5" t="str">
        <f>"MUHAMMAD HAFIZ BIN MAD GARET"</f>
        <v>MUHAMMAD HAFIZ BIN MAD GARET</v>
      </c>
      <c r="C23" s="6" t="str">
        <f>"990807066859"</f>
        <v>990807066859</v>
      </c>
      <c r="D23" s="6" t="str">
        <f t="shared" si="0"/>
        <v>ETE</v>
      </c>
      <c r="E23" s="7"/>
      <c r="F23" s="7"/>
      <c r="G23" s="7"/>
      <c r="H23" s="7"/>
      <c r="I23" s="7"/>
      <c r="J23" s="7"/>
      <c r="K23" s="21"/>
      <c r="L23" s="7"/>
      <c r="M23" s="5"/>
      <c r="N23" s="5"/>
      <c r="O23" s="5"/>
      <c r="P23" s="5"/>
    </row>
    <row r="24" spans="1:16" x14ac:dyDescent="0.25">
      <c r="A24" s="4">
        <v>11</v>
      </c>
      <c r="B24" s="5" t="str">
        <f>"MUHAMMAD NAZRUL ARIF BIN JASNI"</f>
        <v>MUHAMMAD NAZRUL ARIF BIN JASNI</v>
      </c>
      <c r="C24" s="6" t="str">
        <f>"991215065371"</f>
        <v>991215065371</v>
      </c>
      <c r="D24" s="6" t="str">
        <f t="shared" si="0"/>
        <v>ETE</v>
      </c>
      <c r="E24" s="7"/>
      <c r="F24" s="7"/>
      <c r="G24" s="7"/>
      <c r="H24" s="7"/>
      <c r="I24" s="7"/>
      <c r="J24" s="7"/>
      <c r="K24" s="21"/>
      <c r="L24" s="7"/>
      <c r="M24" s="5"/>
      <c r="N24" s="5"/>
      <c r="O24" s="5"/>
      <c r="P24" s="5"/>
    </row>
    <row r="25" spans="1:16" x14ac:dyDescent="0.25">
      <c r="A25" s="4">
        <v>12</v>
      </c>
      <c r="B25" s="5" t="str">
        <f>"NAQIUDDIN SALIHIN BIN HAMLY AZHAR"</f>
        <v>NAQIUDDIN SALIHIN BIN HAMLY AZHAR</v>
      </c>
      <c r="C25" s="6" t="str">
        <f>"990306065719"</f>
        <v>990306065719</v>
      </c>
      <c r="D25" s="6" t="str">
        <f t="shared" si="0"/>
        <v>ETE</v>
      </c>
      <c r="E25" s="7"/>
      <c r="F25" s="7"/>
      <c r="G25" s="7"/>
      <c r="H25" s="7"/>
      <c r="I25" s="7"/>
      <c r="J25" s="7"/>
      <c r="K25" s="21"/>
      <c r="L25" s="7"/>
      <c r="M25" s="5"/>
      <c r="N25" s="5"/>
      <c r="O25" s="5"/>
      <c r="P25" s="5"/>
    </row>
    <row r="26" spans="1:16" x14ac:dyDescent="0.25">
      <c r="A26" s="4">
        <v>13</v>
      </c>
      <c r="B26" s="5" t="str">
        <f>"NAZIRUL AKID BIN MOHD KAMARUL HAFIZI"</f>
        <v>NAZIRUL AKID BIN MOHD KAMARUL HAFIZI</v>
      </c>
      <c r="C26" s="6" t="str">
        <f>"990609036747"</f>
        <v>990609036747</v>
      </c>
      <c r="D26" s="6" t="str">
        <f t="shared" si="0"/>
        <v>ETE</v>
      </c>
      <c r="E26" s="7"/>
      <c r="F26" s="7"/>
      <c r="G26" s="7"/>
      <c r="H26" s="7"/>
      <c r="I26" s="7"/>
      <c r="J26" s="7"/>
      <c r="K26" s="21"/>
      <c r="L26" s="7"/>
      <c r="M26" s="5"/>
      <c r="N26" s="5"/>
      <c r="O26" s="5"/>
      <c r="P26" s="5"/>
    </row>
    <row r="27" spans="1:16" x14ac:dyDescent="0.25">
      <c r="A27" s="4">
        <v>14</v>
      </c>
      <c r="B27" s="5" t="str">
        <f>"NOOR ASHIKIN BINTI MUJIONO"</f>
        <v>NOOR ASHIKIN BINTI MUJIONO</v>
      </c>
      <c r="C27" s="6" t="str">
        <f>"990207065166"</f>
        <v>990207065166</v>
      </c>
      <c r="D27" s="6" t="str">
        <f t="shared" si="0"/>
        <v>ETE</v>
      </c>
      <c r="E27" s="7"/>
      <c r="F27" s="7"/>
      <c r="G27" s="7"/>
      <c r="H27" s="7"/>
      <c r="I27" s="7"/>
      <c r="J27" s="7"/>
      <c r="K27" s="21"/>
      <c r="L27" s="7"/>
      <c r="M27" s="5"/>
      <c r="N27" s="5"/>
      <c r="O27" s="5"/>
      <c r="P27" s="5"/>
    </row>
    <row r="28" spans="1:16" x14ac:dyDescent="0.25">
      <c r="A28" s="4">
        <v>15</v>
      </c>
      <c r="B28" s="5" t="str">
        <f>"NOR AZIATUL AZLIN BINTI AZHAR"</f>
        <v>NOR AZIATUL AZLIN BINTI AZHAR</v>
      </c>
      <c r="C28" s="6" t="str">
        <f>"991023065254"</f>
        <v>991023065254</v>
      </c>
      <c r="D28" s="6" t="str">
        <f t="shared" si="0"/>
        <v>ETE</v>
      </c>
      <c r="E28" s="7"/>
      <c r="F28" s="7"/>
      <c r="G28" s="7"/>
      <c r="H28" s="7"/>
      <c r="I28" s="7"/>
      <c r="J28" s="7"/>
      <c r="K28" s="21"/>
      <c r="L28" s="7"/>
      <c r="M28" s="5"/>
      <c r="N28" s="5"/>
      <c r="O28" s="5"/>
      <c r="P28" s="5"/>
    </row>
    <row r="29" spans="1:16" x14ac:dyDescent="0.25">
      <c r="A29" s="4">
        <v>16</v>
      </c>
      <c r="B29" s="5" t="str">
        <f>"NUR ALLYA SYAIDA BINTI MOHD ZULKEFLI"</f>
        <v>NUR ALLYA SYAIDA BINTI MOHD ZULKEFLI</v>
      </c>
      <c r="C29" s="6" t="str">
        <f>"990618036298"</f>
        <v>990618036298</v>
      </c>
      <c r="D29" s="6" t="str">
        <f t="shared" si="0"/>
        <v>ETE</v>
      </c>
      <c r="E29" s="7"/>
      <c r="F29" s="7"/>
      <c r="G29" s="7"/>
      <c r="H29" s="7"/>
      <c r="I29" s="7"/>
      <c r="J29" s="7"/>
      <c r="K29" s="21"/>
      <c r="L29" s="7"/>
      <c r="M29" s="5"/>
      <c r="N29" s="5"/>
      <c r="O29" s="5"/>
      <c r="P29" s="5"/>
    </row>
    <row r="30" spans="1:16" x14ac:dyDescent="0.25">
      <c r="A30" s="4">
        <v>17</v>
      </c>
      <c r="B30" s="5" t="str">
        <f>"NUR AMIRA BINTI ZULKIFLI"</f>
        <v>NUR AMIRA BINTI ZULKIFLI</v>
      </c>
      <c r="C30" s="6" t="str">
        <f>"990617036544"</f>
        <v>990617036544</v>
      </c>
      <c r="D30" s="6" t="str">
        <f t="shared" si="0"/>
        <v>ETE</v>
      </c>
      <c r="E30" s="7"/>
      <c r="F30" s="7"/>
      <c r="G30" s="7"/>
      <c r="H30" s="7"/>
      <c r="I30" s="7"/>
      <c r="J30" s="7"/>
      <c r="K30" s="21"/>
      <c r="L30" s="7"/>
      <c r="M30" s="5"/>
      <c r="N30" s="5"/>
      <c r="O30" s="5"/>
      <c r="P30" s="5"/>
    </row>
    <row r="31" spans="1:16" x14ac:dyDescent="0.25">
      <c r="A31" s="4">
        <v>18</v>
      </c>
      <c r="B31" s="5" t="str">
        <f>"NUR MAISYARAH BINTI ISMAIL"</f>
        <v>NUR MAISYARAH BINTI ISMAIL</v>
      </c>
      <c r="C31" s="6" t="str">
        <f>"990121065122"</f>
        <v>990121065122</v>
      </c>
      <c r="D31" s="6" t="str">
        <f t="shared" si="0"/>
        <v>ETE</v>
      </c>
      <c r="E31" s="7"/>
      <c r="F31" s="7"/>
      <c r="G31" s="7"/>
      <c r="H31" s="7"/>
      <c r="I31" s="7"/>
      <c r="J31" s="7"/>
      <c r="K31" s="21"/>
      <c r="L31" s="7"/>
      <c r="M31" s="5"/>
      <c r="N31" s="5"/>
      <c r="O31" s="5"/>
      <c r="P31" s="5"/>
    </row>
    <row r="32" spans="1:16" x14ac:dyDescent="0.25">
      <c r="A32" s="4">
        <v>19</v>
      </c>
      <c r="B32" s="5" t="str">
        <f>"NUR SYALIA BINTI SHAHAROM"</f>
        <v>NUR SYALIA BINTI SHAHAROM</v>
      </c>
      <c r="C32" s="6" t="str">
        <f>"990805066804"</f>
        <v>990805066804</v>
      </c>
      <c r="D32" s="6" t="str">
        <f t="shared" si="0"/>
        <v>ETE</v>
      </c>
      <c r="E32" s="7"/>
      <c r="F32" s="7"/>
      <c r="G32" s="7"/>
      <c r="H32" s="7"/>
      <c r="I32" s="7"/>
      <c r="J32" s="7"/>
      <c r="K32" s="21"/>
      <c r="L32" s="7"/>
      <c r="M32" s="5"/>
      <c r="N32" s="5"/>
      <c r="O32" s="5"/>
      <c r="P32" s="5"/>
    </row>
    <row r="33" spans="1:16" x14ac:dyDescent="0.25">
      <c r="A33" s="4">
        <v>20</v>
      </c>
      <c r="B33" s="5" t="str">
        <f>"NURHIDAYAH BINTI MOHD FAUZI"</f>
        <v>NURHIDAYAH BINTI MOHD FAUZI</v>
      </c>
      <c r="C33" s="6" t="str">
        <f>"990325145810"</f>
        <v>990325145810</v>
      </c>
      <c r="D33" s="6" t="str">
        <f t="shared" si="0"/>
        <v>ETE</v>
      </c>
      <c r="E33" s="7"/>
      <c r="F33" s="7"/>
      <c r="G33" s="7"/>
      <c r="H33" s="7"/>
      <c r="I33" s="7"/>
      <c r="J33" s="7"/>
      <c r="K33" s="21"/>
      <c r="L33" s="7"/>
      <c r="M33" s="5"/>
      <c r="N33" s="5"/>
      <c r="O33" s="5"/>
      <c r="P33" s="5"/>
    </row>
    <row r="34" spans="1:16" x14ac:dyDescent="0.25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6" spans="1:16" x14ac:dyDescent="0.25">
      <c r="A36" s="10"/>
      <c r="B36" s="10" t="s">
        <v>49</v>
      </c>
    </row>
    <row r="37" spans="1:16" x14ac:dyDescent="0.25">
      <c r="A37" s="10"/>
      <c r="B37" s="10" t="s">
        <v>50</v>
      </c>
    </row>
    <row r="38" spans="1:16" x14ac:dyDescent="0.25">
      <c r="A38" s="10"/>
    </row>
    <row r="40" spans="1:16" x14ac:dyDescent="0.25">
      <c r="A40" s="27" t="s">
        <v>28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</row>
    <row r="41" spans="1:16" ht="15.75" x14ac:dyDescent="0.25">
      <c r="A41" s="27" t="s">
        <v>29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</row>
    <row r="42" spans="1:16" ht="15.75" x14ac:dyDescent="0.25">
      <c r="A42" s="34" t="s">
        <v>1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</row>
    <row r="43" spans="1:16" ht="15.75" x14ac:dyDescent="0.25">
      <c r="A43" s="34" t="s">
        <v>2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</row>
    <row r="44" spans="1:16" ht="15.75" x14ac:dyDescent="0.25">
      <c r="A44" s="35" t="s">
        <v>3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</row>
    <row r="45" spans="1:16" ht="15.75" x14ac:dyDescent="0.25">
      <c r="A45" s="35" t="s">
        <v>4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</row>
    <row r="46" spans="1:16" ht="15.75" x14ac:dyDescent="0.25">
      <c r="A46" s="1" t="s">
        <v>5</v>
      </c>
    </row>
    <row r="47" spans="1:16" x14ac:dyDescent="0.25">
      <c r="A47" s="28" t="s">
        <v>6</v>
      </c>
      <c r="B47" s="28"/>
      <c r="C47" s="28"/>
      <c r="F47" s="29" t="s">
        <v>73</v>
      </c>
      <c r="G47" s="29"/>
      <c r="H47" s="29"/>
      <c r="I47" s="29"/>
      <c r="J47" s="29"/>
      <c r="K47" s="29"/>
      <c r="L47" s="29"/>
    </row>
    <row r="48" spans="1:16" x14ac:dyDescent="0.25">
      <c r="A48" s="2" t="s">
        <v>8</v>
      </c>
    </row>
    <row r="49" spans="1:16" x14ac:dyDescent="0.25">
      <c r="A49" s="28" t="s">
        <v>59</v>
      </c>
      <c r="B49" s="28"/>
      <c r="C49" s="28"/>
      <c r="F49" s="29" t="s">
        <v>74</v>
      </c>
      <c r="G49" s="29"/>
      <c r="H49" s="29"/>
      <c r="I49" s="29"/>
      <c r="J49" s="29"/>
      <c r="K49" s="29"/>
      <c r="L49" s="29"/>
    </row>
    <row r="51" spans="1:16" ht="30.75" customHeight="1" x14ac:dyDescent="0.25">
      <c r="A51" s="33" t="s">
        <v>10</v>
      </c>
      <c r="B51" s="33" t="s">
        <v>11</v>
      </c>
      <c r="C51" s="33" t="s">
        <v>12</v>
      </c>
      <c r="D51" s="33" t="s">
        <v>13</v>
      </c>
      <c r="E51" s="33" t="s">
        <v>14</v>
      </c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1:16" ht="15" customHeight="1" x14ac:dyDescent="0.25">
      <c r="A52" s="33"/>
      <c r="B52" s="33"/>
      <c r="C52" s="33"/>
      <c r="D52" s="33"/>
      <c r="E52" s="24" t="s">
        <v>75</v>
      </c>
      <c r="F52" s="24"/>
      <c r="G52" s="24" t="s">
        <v>76</v>
      </c>
      <c r="H52" s="24"/>
      <c r="I52" s="24" t="s">
        <v>77</v>
      </c>
      <c r="J52" s="24"/>
      <c r="K52" s="24" t="s">
        <v>78</v>
      </c>
      <c r="L52" s="24"/>
      <c r="M52" s="3"/>
      <c r="N52" s="3"/>
      <c r="O52" s="3"/>
      <c r="P52" s="3"/>
    </row>
    <row r="53" spans="1:16" x14ac:dyDescent="0.25">
      <c r="A53" s="33"/>
      <c r="B53" s="33"/>
      <c r="C53" s="33"/>
      <c r="D53" s="33"/>
      <c r="E53" s="3" t="s">
        <v>19</v>
      </c>
      <c r="F53" s="3" t="s">
        <v>20</v>
      </c>
      <c r="G53" s="3" t="s">
        <v>21</v>
      </c>
      <c r="H53" s="3" t="s">
        <v>22</v>
      </c>
      <c r="I53" s="3" t="s">
        <v>23</v>
      </c>
      <c r="J53" s="3" t="s">
        <v>24</v>
      </c>
      <c r="K53" s="3" t="s">
        <v>25</v>
      </c>
      <c r="L53" s="3" t="s">
        <v>26</v>
      </c>
      <c r="M53" s="3"/>
      <c r="N53" s="3"/>
      <c r="O53" s="3"/>
      <c r="P53" s="3"/>
    </row>
    <row r="54" spans="1:16" x14ac:dyDescent="0.25">
      <c r="A54" s="4">
        <v>21</v>
      </c>
      <c r="B54" s="5" t="str">
        <f>"SHAHZERIN IZZANI BIN ROSLI"</f>
        <v>SHAHZERIN IZZANI BIN ROSLI</v>
      </c>
      <c r="C54" s="6" t="str">
        <f>"990605045507"</f>
        <v>990605045507</v>
      </c>
      <c r="D54" s="6" t="str">
        <f>"ETE"</f>
        <v>ETE</v>
      </c>
      <c r="E54" s="7"/>
      <c r="F54" s="7"/>
      <c r="G54" s="7"/>
      <c r="H54" s="7"/>
      <c r="I54" s="7"/>
      <c r="J54" s="7"/>
      <c r="K54" s="21"/>
      <c r="L54" s="7"/>
      <c r="M54" s="5"/>
      <c r="N54" s="5"/>
      <c r="O54" s="5"/>
      <c r="P54" s="5"/>
    </row>
    <row r="55" spans="1:16" x14ac:dyDescent="0.25">
      <c r="A55" s="4">
        <v>22</v>
      </c>
      <c r="B55" s="5" t="str">
        <f>"TUAN NUR AISYAH BINTI TUAN MOHAMAD ZAIDI"</f>
        <v>TUAN NUR AISYAH BINTI TUAN MOHAMAD ZAIDI</v>
      </c>
      <c r="C55" s="6" t="str">
        <f>"990720145458"</f>
        <v>990720145458</v>
      </c>
      <c r="D55" s="6" t="s">
        <v>79</v>
      </c>
      <c r="E55" s="7"/>
      <c r="F55" s="7"/>
      <c r="G55" s="7"/>
      <c r="H55" s="7"/>
      <c r="I55" s="7"/>
      <c r="J55" s="7"/>
      <c r="K55" s="21"/>
      <c r="L55" s="7"/>
      <c r="M55" s="5"/>
      <c r="N55" s="5"/>
      <c r="O55" s="5"/>
      <c r="P55" s="5"/>
    </row>
    <row r="56" spans="1:16" x14ac:dyDescent="0.25">
      <c r="A56" s="4">
        <v>23</v>
      </c>
      <c r="B56" s="5" t="str">
        <f>"WAN MUHAMMAD HANAFIE BIN WAN NOR AZMAN"</f>
        <v>WAN MUHAMMAD HANAFIE BIN WAN NOR AZMAN</v>
      </c>
      <c r="C56" s="6" t="str">
        <f>"991003065337"</f>
        <v>991003065337</v>
      </c>
      <c r="D56" s="6" t="str">
        <f>"ETE"</f>
        <v>ETE</v>
      </c>
      <c r="E56" s="7"/>
      <c r="F56" s="7"/>
      <c r="G56" s="7"/>
      <c r="H56" s="7"/>
      <c r="I56" s="7"/>
      <c r="J56" s="7"/>
      <c r="K56" s="21"/>
      <c r="L56" s="7"/>
      <c r="M56" s="5"/>
      <c r="N56" s="5"/>
      <c r="O56" s="5"/>
      <c r="P56" s="5"/>
    </row>
    <row r="57" spans="1:16" x14ac:dyDescent="0.25">
      <c r="A57" s="4">
        <v>24</v>
      </c>
      <c r="B57" s="5" t="str">
        <f>"WAN MUHAMMAD IZHAM BIN WAN HASNAN"</f>
        <v>WAN MUHAMMAD IZHAM BIN WAN HASNAN</v>
      </c>
      <c r="C57" s="6" t="str">
        <f>"990425065797"</f>
        <v>990425065797</v>
      </c>
      <c r="D57" s="6" t="str">
        <f>"ETE"</f>
        <v>ETE</v>
      </c>
      <c r="E57" s="7"/>
      <c r="F57" s="7"/>
      <c r="G57" s="7"/>
      <c r="H57" s="7"/>
      <c r="I57" s="7"/>
      <c r="J57" s="7"/>
      <c r="K57" s="21"/>
      <c r="L57" s="7"/>
      <c r="M57" s="5"/>
      <c r="N57" s="5"/>
      <c r="O57" s="5"/>
      <c r="P57" s="5"/>
    </row>
    <row r="58" spans="1:16" x14ac:dyDescent="0.25">
      <c r="A58" s="4">
        <v>25</v>
      </c>
      <c r="B58" s="5"/>
      <c r="C58" s="5"/>
      <c r="D58" s="6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16" x14ac:dyDescent="0.25">
      <c r="A59" s="4">
        <v>26</v>
      </c>
      <c r="B59" s="5"/>
      <c r="C59" s="5"/>
      <c r="D59" s="6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1:16" x14ac:dyDescent="0.25">
      <c r="A60" s="4">
        <v>27</v>
      </c>
      <c r="B60" s="5"/>
      <c r="C60" s="5"/>
      <c r="D60" s="6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x14ac:dyDescent="0.25">
      <c r="A61" s="4">
        <v>28</v>
      </c>
      <c r="B61" s="5"/>
      <c r="C61" s="5"/>
      <c r="D61" s="6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6" x14ac:dyDescent="0.25">
      <c r="A62" s="4">
        <v>29</v>
      </c>
      <c r="B62" s="5"/>
      <c r="C62" s="5"/>
      <c r="D62" s="6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1:16" x14ac:dyDescent="0.25">
      <c r="A63" s="4">
        <v>30</v>
      </c>
      <c r="B63" s="5"/>
      <c r="C63" s="5"/>
      <c r="D63" s="6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x14ac:dyDescent="0.25">
      <c r="A64" s="4">
        <v>31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x14ac:dyDescent="0.25">
      <c r="A65" s="4">
        <v>32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1:16" x14ac:dyDescent="0.25">
      <c r="A66" s="4">
        <v>33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1:16" x14ac:dyDescent="0.25">
      <c r="A67" s="4">
        <v>34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 x14ac:dyDescent="0.25">
      <c r="A68" s="4">
        <v>35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x14ac:dyDescent="0.25">
      <c r="A69" s="4">
        <v>36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x14ac:dyDescent="0.25">
      <c r="A70" s="4">
        <v>37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 x14ac:dyDescent="0.25">
      <c r="A71" s="4">
        <v>38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x14ac:dyDescent="0.25">
      <c r="A72" s="4">
        <v>39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x14ac:dyDescent="0.25">
      <c r="A73" s="4">
        <v>40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 x14ac:dyDescent="0.25">
      <c r="A74" s="8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6" spans="1:16" x14ac:dyDescent="0.25">
      <c r="A76" s="10"/>
      <c r="B76" s="10" t="s">
        <v>49</v>
      </c>
    </row>
    <row r="77" spans="1:16" x14ac:dyDescent="0.25">
      <c r="A77" s="10"/>
      <c r="B77" s="10" t="s">
        <v>50</v>
      </c>
    </row>
    <row r="78" spans="1:16" x14ac:dyDescent="0.25">
      <c r="A78" s="10"/>
    </row>
    <row r="80" spans="1:16" x14ac:dyDescent="0.25">
      <c r="A80" s="27" t="s">
        <v>30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</row>
  </sheetData>
  <sheetProtection password="9ECD" sheet="1" objects="1" scenarios="1"/>
  <mergeCells count="38">
    <mergeCell ref="E52:F52"/>
    <mergeCell ref="G52:H52"/>
    <mergeCell ref="I52:J52"/>
    <mergeCell ref="K52:L52"/>
    <mergeCell ref="A80:P80"/>
    <mergeCell ref="A51:A53"/>
    <mergeCell ref="B51:B53"/>
    <mergeCell ref="C51:C53"/>
    <mergeCell ref="D51:D53"/>
    <mergeCell ref="E51:P51"/>
    <mergeCell ref="A45:P45"/>
    <mergeCell ref="A47:C47"/>
    <mergeCell ref="F47:L47"/>
    <mergeCell ref="A49:C49"/>
    <mergeCell ref="F49:L49"/>
    <mergeCell ref="A44:P44"/>
    <mergeCell ref="A9:C9"/>
    <mergeCell ref="F9:L9"/>
    <mergeCell ref="A11:A13"/>
    <mergeCell ref="B11:B13"/>
    <mergeCell ref="C11:C13"/>
    <mergeCell ref="D11:D13"/>
    <mergeCell ref="E11:P11"/>
    <mergeCell ref="E12:F12"/>
    <mergeCell ref="G12:H12"/>
    <mergeCell ref="I12:J12"/>
    <mergeCell ref="K12:L12"/>
    <mergeCell ref="A40:P40"/>
    <mergeCell ref="A41:P41"/>
    <mergeCell ref="A42:P42"/>
    <mergeCell ref="A43:P43"/>
    <mergeCell ref="A7:C7"/>
    <mergeCell ref="F7:L7"/>
    <mergeCell ref="A1:P1"/>
    <mergeCell ref="A2:P2"/>
    <mergeCell ref="A3:P3"/>
    <mergeCell ref="A4:P4"/>
    <mergeCell ref="A5:P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topLeftCell="A7" workbookViewId="0">
      <selection activeCell="L18" sqref="L18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</cols>
  <sheetData>
    <row r="1" spans="1:16" ht="15.75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5.75" x14ac:dyDescent="0.2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15.75" x14ac:dyDescent="0.25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15.75" x14ac:dyDescent="0.25">
      <c r="A5" s="35" t="s">
        <v>4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6" ht="15.75" x14ac:dyDescent="0.25">
      <c r="A6" s="1" t="s">
        <v>5</v>
      </c>
    </row>
    <row r="7" spans="1:16" x14ac:dyDescent="0.25">
      <c r="A7" s="28" t="s">
        <v>6</v>
      </c>
      <c r="B7" s="28"/>
      <c r="C7" s="28"/>
      <c r="F7" s="29" t="s">
        <v>67</v>
      </c>
      <c r="G7" s="29"/>
      <c r="H7" s="29"/>
      <c r="I7" s="29"/>
      <c r="J7" s="29"/>
      <c r="K7" s="29"/>
      <c r="L7" s="29"/>
    </row>
    <row r="8" spans="1:16" x14ac:dyDescent="0.25">
      <c r="A8" s="2" t="s">
        <v>8</v>
      </c>
    </row>
    <row r="9" spans="1:16" x14ac:dyDescent="0.25">
      <c r="A9" s="28" t="s">
        <v>59</v>
      </c>
      <c r="B9" s="28"/>
      <c r="C9" s="28"/>
      <c r="F9" s="29" t="s">
        <v>68</v>
      </c>
      <c r="G9" s="29"/>
      <c r="H9" s="29"/>
      <c r="I9" s="29"/>
      <c r="J9" s="29"/>
      <c r="K9" s="29"/>
      <c r="L9" s="29"/>
    </row>
    <row r="11" spans="1:16" ht="29.25" customHeight="1" x14ac:dyDescent="0.25">
      <c r="A11" s="33" t="s">
        <v>10</v>
      </c>
      <c r="B11" s="33" t="s">
        <v>11</v>
      </c>
      <c r="C11" s="33" t="s">
        <v>12</v>
      </c>
      <c r="D11" s="33" t="s">
        <v>13</v>
      </c>
      <c r="E11" s="33" t="s">
        <v>14</v>
      </c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6" ht="15" customHeight="1" x14ac:dyDescent="0.25">
      <c r="A12" s="33"/>
      <c r="B12" s="33"/>
      <c r="C12" s="33"/>
      <c r="D12" s="33"/>
      <c r="E12" s="24" t="s">
        <v>69</v>
      </c>
      <c r="F12" s="24"/>
      <c r="G12" s="24" t="s">
        <v>70</v>
      </c>
      <c r="H12" s="24"/>
      <c r="I12" s="24" t="s">
        <v>71</v>
      </c>
      <c r="J12" s="24"/>
      <c r="K12" s="24" t="s">
        <v>72</v>
      </c>
      <c r="L12" s="24"/>
      <c r="M12" s="3"/>
      <c r="N12" s="3"/>
      <c r="O12" s="3"/>
      <c r="P12" s="3"/>
    </row>
    <row r="13" spans="1:16" x14ac:dyDescent="0.25">
      <c r="A13" s="33"/>
      <c r="B13" s="33"/>
      <c r="C13" s="33"/>
      <c r="D13" s="33"/>
      <c r="E13" s="3" t="s">
        <v>19</v>
      </c>
      <c r="F13" s="3" t="s">
        <v>20</v>
      </c>
      <c r="G13" s="3" t="s">
        <v>21</v>
      </c>
      <c r="H13" s="3" t="s">
        <v>22</v>
      </c>
      <c r="I13" s="3" t="s">
        <v>23</v>
      </c>
      <c r="J13" s="3" t="s">
        <v>24</v>
      </c>
      <c r="K13" s="3" t="s">
        <v>25</v>
      </c>
      <c r="L13" s="3" t="s">
        <v>26</v>
      </c>
      <c r="M13" s="3"/>
      <c r="N13" s="3"/>
      <c r="O13" s="3"/>
      <c r="P13" s="3"/>
    </row>
    <row r="14" spans="1:16" x14ac:dyDescent="0.25">
      <c r="A14" s="4">
        <v>1</v>
      </c>
      <c r="B14" s="5" t="str">
        <f>"ADAM SAFAWI BIN AMIRULDIN"</f>
        <v>ADAM SAFAWI BIN AMIRULDIN</v>
      </c>
      <c r="C14" s="6" t="str">
        <f>"991222065177"</f>
        <v>991222065177</v>
      </c>
      <c r="D14" s="6" t="str">
        <f t="shared" ref="D14:D28" si="0">"ETN"</f>
        <v>ETN</v>
      </c>
      <c r="E14" s="21"/>
      <c r="F14" s="7"/>
      <c r="G14" s="23"/>
      <c r="H14" s="7"/>
      <c r="I14" s="7"/>
      <c r="J14" s="21"/>
      <c r="K14" s="7"/>
      <c r="L14" s="7"/>
      <c r="M14" s="5"/>
      <c r="N14" s="5"/>
      <c r="O14" s="5"/>
      <c r="P14" s="5"/>
    </row>
    <row r="15" spans="1:16" x14ac:dyDescent="0.25">
      <c r="A15" s="4">
        <v>2</v>
      </c>
      <c r="B15" s="5" t="str">
        <f>"IZZIANA NAZIRA BINTI SHAMSURI"</f>
        <v>IZZIANA NAZIRA BINTI SHAMSURI</v>
      </c>
      <c r="C15" s="6" t="str">
        <f>"990707065832"</f>
        <v>990707065832</v>
      </c>
      <c r="D15" s="6" t="str">
        <f t="shared" si="0"/>
        <v>ETN</v>
      </c>
      <c r="E15" s="21"/>
      <c r="F15" s="7"/>
      <c r="G15" s="21"/>
      <c r="H15" s="7"/>
      <c r="I15" s="7"/>
      <c r="J15" s="21"/>
      <c r="K15" s="7"/>
      <c r="L15" s="7"/>
      <c r="M15" s="5"/>
      <c r="N15" s="5"/>
      <c r="O15" s="5"/>
      <c r="P15" s="5"/>
    </row>
    <row r="16" spans="1:16" x14ac:dyDescent="0.25">
      <c r="A16" s="4">
        <v>3</v>
      </c>
      <c r="B16" s="5" t="str">
        <f>"MOHAMAD AMIRUL ANWAR BIN MOHD SALEHIN"</f>
        <v>MOHAMAD AMIRUL ANWAR BIN MOHD SALEHIN</v>
      </c>
      <c r="C16" s="6" t="str">
        <f>"990731065111"</f>
        <v>990731065111</v>
      </c>
      <c r="D16" s="6" t="str">
        <f t="shared" si="0"/>
        <v>ETN</v>
      </c>
      <c r="E16" s="21"/>
      <c r="F16" s="7"/>
      <c r="G16" s="21"/>
      <c r="H16" s="7"/>
      <c r="I16" s="7"/>
      <c r="J16" s="21"/>
      <c r="K16" s="7"/>
      <c r="L16" s="7"/>
      <c r="M16" s="5"/>
      <c r="N16" s="5"/>
      <c r="O16" s="5"/>
      <c r="P16" s="5"/>
    </row>
    <row r="17" spans="1:16" x14ac:dyDescent="0.25">
      <c r="A17" s="4">
        <v>4</v>
      </c>
      <c r="B17" s="5" t="str">
        <f>"MOHAMAD AZHAR SYAFIK BIN ZAHARI"</f>
        <v>MOHAMAD AZHAR SYAFIK BIN ZAHARI</v>
      </c>
      <c r="C17" s="6" t="str">
        <f>"991110065025"</f>
        <v>991110065025</v>
      </c>
      <c r="D17" s="6" t="str">
        <f t="shared" si="0"/>
        <v>ETN</v>
      </c>
      <c r="E17" s="21"/>
      <c r="F17" s="7"/>
      <c r="G17" s="21"/>
      <c r="H17" s="7"/>
      <c r="I17" s="7"/>
      <c r="J17" s="21"/>
      <c r="K17" s="7"/>
      <c r="L17" s="7"/>
      <c r="M17" s="5"/>
      <c r="N17" s="5"/>
      <c r="O17" s="5"/>
      <c r="P17" s="5"/>
    </row>
    <row r="18" spans="1:16" x14ac:dyDescent="0.25">
      <c r="A18" s="4">
        <v>5</v>
      </c>
      <c r="B18" s="5" t="str">
        <f>"MOHAMAD FAIZ BIN ZUN "</f>
        <v xml:space="preserve">MOHAMAD FAIZ BIN ZUN </v>
      </c>
      <c r="C18" s="6" t="str">
        <f>"991001065093"</f>
        <v>991001065093</v>
      </c>
      <c r="D18" s="6" t="str">
        <f t="shared" si="0"/>
        <v>ETN</v>
      </c>
      <c r="E18" s="21"/>
      <c r="F18" s="7"/>
      <c r="G18" s="21"/>
      <c r="H18" s="7"/>
      <c r="I18" s="7"/>
      <c r="J18" s="21"/>
      <c r="K18" s="7"/>
      <c r="L18" s="7"/>
      <c r="M18" s="5"/>
      <c r="N18" s="5"/>
      <c r="O18" s="5"/>
      <c r="P18" s="5"/>
    </row>
    <row r="19" spans="1:16" x14ac:dyDescent="0.25">
      <c r="A19" s="4">
        <v>6</v>
      </c>
      <c r="B19" s="5" t="str">
        <f>"MOHAMAD IQBAL HAKIM BIN OTHMAN"</f>
        <v>MOHAMAD IQBAL HAKIM BIN OTHMAN</v>
      </c>
      <c r="C19" s="6" t="str">
        <f>"990515065619"</f>
        <v>990515065619</v>
      </c>
      <c r="D19" s="6" t="str">
        <f t="shared" si="0"/>
        <v>ETN</v>
      </c>
      <c r="E19" s="21"/>
      <c r="F19" s="7"/>
      <c r="G19" s="21"/>
      <c r="H19" s="7"/>
      <c r="I19" s="7"/>
      <c r="J19" s="21"/>
      <c r="K19" s="7"/>
      <c r="L19" s="7"/>
      <c r="M19" s="5"/>
      <c r="N19" s="5"/>
      <c r="O19" s="5"/>
      <c r="P19" s="5"/>
    </row>
    <row r="20" spans="1:16" x14ac:dyDescent="0.25">
      <c r="A20" s="4">
        <v>7</v>
      </c>
      <c r="B20" s="5" t="str">
        <f>"MUHAMMAD AMIRZUL BIN AMRAN"</f>
        <v>MUHAMMAD AMIRZUL BIN AMRAN</v>
      </c>
      <c r="C20" s="6" t="str">
        <f>"991203065665"</f>
        <v>991203065665</v>
      </c>
      <c r="D20" s="6" t="str">
        <f t="shared" si="0"/>
        <v>ETN</v>
      </c>
      <c r="E20" s="21"/>
      <c r="F20" s="7"/>
      <c r="G20" s="21"/>
      <c r="H20" s="7"/>
      <c r="I20" s="7"/>
      <c r="J20" s="21"/>
      <c r="K20" s="7"/>
      <c r="L20" s="7"/>
      <c r="M20" s="5"/>
      <c r="N20" s="5"/>
      <c r="O20" s="5"/>
      <c r="P20" s="5"/>
    </row>
    <row r="21" spans="1:16" x14ac:dyDescent="0.25">
      <c r="A21" s="4">
        <v>8</v>
      </c>
      <c r="B21" s="5" t="str">
        <f>"MUHAMMAD ASYRAF BIN ABDUL RAHMAN"</f>
        <v>MUHAMMAD ASYRAF BIN ABDUL RAHMAN</v>
      </c>
      <c r="C21" s="6" t="str">
        <f>"990330065655"</f>
        <v>990330065655</v>
      </c>
      <c r="D21" s="6" t="str">
        <f t="shared" si="0"/>
        <v>ETN</v>
      </c>
      <c r="E21" s="21"/>
      <c r="F21" s="7"/>
      <c r="G21" s="21"/>
      <c r="H21" s="7"/>
      <c r="I21" s="7"/>
      <c r="J21" s="21"/>
      <c r="K21" s="7"/>
      <c r="L21" s="7"/>
      <c r="M21" s="5"/>
      <c r="N21" s="5"/>
      <c r="O21" s="5"/>
      <c r="P21" s="5"/>
    </row>
    <row r="22" spans="1:16" x14ac:dyDescent="0.25">
      <c r="A22" s="4">
        <v>9</v>
      </c>
      <c r="B22" s="5" t="str">
        <f>"MUHAMMAD FAIDHI AIMAN BIN MOHAMAD KAHAR"</f>
        <v>MUHAMMAD FAIDHI AIMAN BIN MOHAMAD KAHAR</v>
      </c>
      <c r="C22" s="6" t="str">
        <f>"991019065243"</f>
        <v>991019065243</v>
      </c>
      <c r="D22" s="6" t="str">
        <f t="shared" si="0"/>
        <v>ETN</v>
      </c>
      <c r="E22" s="21"/>
      <c r="F22" s="7"/>
      <c r="G22" s="21"/>
      <c r="H22" s="7"/>
      <c r="I22" s="7"/>
      <c r="J22" s="21"/>
      <c r="K22" s="7"/>
      <c r="L22" s="7"/>
      <c r="M22" s="5"/>
      <c r="N22" s="5"/>
      <c r="O22" s="5"/>
      <c r="P22" s="5"/>
    </row>
    <row r="23" spans="1:16" x14ac:dyDescent="0.25">
      <c r="A23" s="4">
        <v>10</v>
      </c>
      <c r="B23" s="5" t="str">
        <f>"MUHAMMAD FAISAL FAIZ BIN RAFI"</f>
        <v>MUHAMMAD FAISAL FAIZ BIN RAFI</v>
      </c>
      <c r="C23" s="6" t="str">
        <f>"990327086631"</f>
        <v>990327086631</v>
      </c>
      <c r="D23" s="6" t="str">
        <f t="shared" si="0"/>
        <v>ETN</v>
      </c>
      <c r="E23" s="21"/>
      <c r="F23" s="7"/>
      <c r="G23" s="21"/>
      <c r="H23" s="7"/>
      <c r="I23" s="7"/>
      <c r="J23" s="21"/>
      <c r="K23" s="7"/>
      <c r="L23" s="7"/>
      <c r="M23" s="5"/>
      <c r="N23" s="5"/>
      <c r="O23" s="5"/>
      <c r="P23" s="5"/>
    </row>
    <row r="24" spans="1:16" x14ac:dyDescent="0.25">
      <c r="A24" s="4">
        <v>11</v>
      </c>
      <c r="B24" s="5" t="str">
        <f>"MUHAMMAD IZZAT FAHMI BIN AZIZ"</f>
        <v>MUHAMMAD IZZAT FAHMI BIN AZIZ</v>
      </c>
      <c r="C24" s="6" t="str">
        <f>"990806066443"</f>
        <v>990806066443</v>
      </c>
      <c r="D24" s="6" t="str">
        <f t="shared" si="0"/>
        <v>ETN</v>
      </c>
      <c r="E24" s="21"/>
      <c r="F24" s="7"/>
      <c r="G24" s="21"/>
      <c r="H24" s="7"/>
      <c r="I24" s="7"/>
      <c r="J24" s="21"/>
      <c r="K24" s="7"/>
      <c r="L24" s="7"/>
      <c r="M24" s="5"/>
      <c r="N24" s="5"/>
      <c r="O24" s="5"/>
      <c r="P24" s="5"/>
    </row>
    <row r="25" spans="1:16" x14ac:dyDescent="0.25">
      <c r="A25" s="4">
        <v>12</v>
      </c>
      <c r="B25" s="5" t="str">
        <f>"MUHAMMAD SHAMIM BIN SHAMSUDDIN"</f>
        <v>MUHAMMAD SHAMIM BIN SHAMSUDDIN</v>
      </c>
      <c r="C25" s="6" t="str">
        <f>"990716065105"</f>
        <v>990716065105</v>
      </c>
      <c r="D25" s="6" t="str">
        <f t="shared" si="0"/>
        <v>ETN</v>
      </c>
      <c r="E25" s="21"/>
      <c r="F25" s="7"/>
      <c r="G25" s="21"/>
      <c r="H25" s="7"/>
      <c r="I25" s="7"/>
      <c r="J25" s="21"/>
      <c r="K25" s="7"/>
      <c r="L25" s="7"/>
      <c r="M25" s="5"/>
      <c r="N25" s="5"/>
      <c r="O25" s="5"/>
      <c r="P25" s="5"/>
    </row>
    <row r="26" spans="1:16" x14ac:dyDescent="0.25">
      <c r="A26" s="4">
        <v>13</v>
      </c>
      <c r="B26" s="5" t="str">
        <f>"NABILA AYUNI BINTI ZAINAL ABIDIN"</f>
        <v>NABILA AYUNI BINTI ZAINAL ABIDIN</v>
      </c>
      <c r="C26" s="6" t="str">
        <f>"991126065214"</f>
        <v>991126065214</v>
      </c>
      <c r="D26" s="6" t="str">
        <f t="shared" si="0"/>
        <v>ETN</v>
      </c>
      <c r="E26" s="21"/>
      <c r="F26" s="7"/>
      <c r="G26" s="21"/>
      <c r="H26" s="7"/>
      <c r="I26" s="7"/>
      <c r="J26" s="21"/>
      <c r="K26" s="7"/>
      <c r="L26" s="7"/>
      <c r="M26" s="5"/>
      <c r="N26" s="5"/>
      <c r="O26" s="5"/>
      <c r="P26" s="5"/>
    </row>
    <row r="27" spans="1:16" x14ac:dyDescent="0.25">
      <c r="A27" s="4">
        <v>14</v>
      </c>
      <c r="B27" s="5" t="str">
        <f>"NUR AINI BINTI ROSLI"</f>
        <v>NUR AINI BINTI ROSLI</v>
      </c>
      <c r="C27" s="6" t="str">
        <f>"990805066468"</f>
        <v>990805066468</v>
      </c>
      <c r="D27" s="6" t="str">
        <f t="shared" si="0"/>
        <v>ETN</v>
      </c>
      <c r="E27" s="21"/>
      <c r="F27" s="7"/>
      <c r="G27" s="21"/>
      <c r="H27" s="7"/>
      <c r="I27" s="7"/>
      <c r="J27" s="21"/>
      <c r="K27" s="7"/>
      <c r="L27" s="7"/>
      <c r="M27" s="5"/>
      <c r="N27" s="5"/>
      <c r="O27" s="5"/>
      <c r="P27" s="5"/>
    </row>
    <row r="28" spans="1:16" x14ac:dyDescent="0.25">
      <c r="A28" s="4">
        <v>15</v>
      </c>
      <c r="B28" s="5" t="str">
        <f>"SITI NURZULAIKHA BINTI MOHAMMAD RAPI"</f>
        <v>SITI NURZULAIKHA BINTI MOHAMMAD RAPI</v>
      </c>
      <c r="C28" s="6" t="str">
        <f>"991226015468"</f>
        <v>991226015468</v>
      </c>
      <c r="D28" s="6" t="str">
        <f t="shared" si="0"/>
        <v>ETN</v>
      </c>
      <c r="E28" s="21"/>
      <c r="F28" s="7"/>
      <c r="G28" s="21"/>
      <c r="H28" s="7"/>
      <c r="I28" s="7"/>
      <c r="J28" s="21"/>
      <c r="K28" s="7"/>
      <c r="L28" s="7"/>
      <c r="M28" s="5"/>
      <c r="N28" s="5"/>
      <c r="O28" s="5"/>
      <c r="P28" s="5"/>
    </row>
    <row r="29" spans="1:16" x14ac:dyDescent="0.25">
      <c r="A29" s="4">
        <v>16</v>
      </c>
      <c r="B29" s="5"/>
      <c r="C29" s="5"/>
      <c r="D29" s="6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x14ac:dyDescent="0.25">
      <c r="A30" s="4">
        <v>17</v>
      </c>
      <c r="B30" s="5"/>
      <c r="C30" s="5"/>
      <c r="D30" s="6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x14ac:dyDescent="0.25">
      <c r="A31" s="4">
        <v>18</v>
      </c>
      <c r="B31" s="5"/>
      <c r="C31" s="5"/>
      <c r="D31" s="6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x14ac:dyDescent="0.25">
      <c r="A32" s="4">
        <v>19</v>
      </c>
      <c r="B32" s="5"/>
      <c r="C32" s="5"/>
      <c r="D32" s="6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x14ac:dyDescent="0.25">
      <c r="A33" s="4">
        <v>20</v>
      </c>
      <c r="B33" s="5"/>
      <c r="C33" s="5"/>
      <c r="D33" s="6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x14ac:dyDescent="0.25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6" spans="1:16" x14ac:dyDescent="0.25">
      <c r="A36" s="10"/>
      <c r="B36" s="10" t="s">
        <v>49</v>
      </c>
    </row>
    <row r="37" spans="1:16" x14ac:dyDescent="0.25">
      <c r="A37" s="10"/>
      <c r="B37" s="10" t="s">
        <v>50</v>
      </c>
    </row>
    <row r="38" spans="1:16" x14ac:dyDescent="0.25">
      <c r="A38" s="10"/>
    </row>
    <row r="40" spans="1:16" x14ac:dyDescent="0.25">
      <c r="A40" s="27" t="s">
        <v>58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</row>
    <row r="41" spans="1:16" ht="15.75" x14ac:dyDescent="0.25">
      <c r="A41" s="27" t="s">
        <v>29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</row>
    <row r="42" spans="1:16" ht="15.75" x14ac:dyDescent="0.25">
      <c r="A42" s="34" t="s">
        <v>1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</row>
    <row r="43" spans="1:16" ht="15.75" x14ac:dyDescent="0.25">
      <c r="A43" s="34" t="s">
        <v>2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</row>
    <row r="44" spans="1:16" ht="15.75" x14ac:dyDescent="0.25">
      <c r="A44" s="35" t="s">
        <v>3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</row>
    <row r="45" spans="1:16" ht="15.75" x14ac:dyDescent="0.25">
      <c r="A45" s="35" t="s">
        <v>4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</row>
    <row r="46" spans="1:16" ht="15.75" x14ac:dyDescent="0.25">
      <c r="A46" s="1" t="s">
        <v>5</v>
      </c>
    </row>
    <row r="47" spans="1:16" x14ac:dyDescent="0.25">
      <c r="A47" s="28" t="s">
        <v>6</v>
      </c>
      <c r="B47" s="28"/>
      <c r="C47" s="28"/>
      <c r="F47" s="29" t="s">
        <v>67</v>
      </c>
      <c r="G47" s="29"/>
      <c r="H47" s="29"/>
      <c r="I47" s="29"/>
      <c r="J47" s="29"/>
      <c r="K47" s="29"/>
      <c r="L47" s="29"/>
    </row>
    <row r="48" spans="1:16" x14ac:dyDescent="0.25">
      <c r="A48" s="2" t="s">
        <v>8</v>
      </c>
    </row>
    <row r="49" spans="1:16" x14ac:dyDescent="0.25">
      <c r="A49" s="28" t="s">
        <v>59</v>
      </c>
      <c r="B49" s="28"/>
      <c r="C49" s="28"/>
      <c r="F49" s="29" t="s">
        <v>68</v>
      </c>
      <c r="G49" s="29"/>
      <c r="H49" s="29"/>
      <c r="I49" s="29"/>
      <c r="J49" s="29"/>
      <c r="K49" s="29"/>
      <c r="L49" s="29"/>
    </row>
    <row r="51" spans="1:16" ht="30.75" customHeight="1" x14ac:dyDescent="0.25">
      <c r="A51" s="33" t="s">
        <v>10</v>
      </c>
      <c r="B51" s="33" t="s">
        <v>11</v>
      </c>
      <c r="C51" s="33" t="s">
        <v>12</v>
      </c>
      <c r="D51" s="33" t="s">
        <v>13</v>
      </c>
      <c r="E51" s="33" t="s">
        <v>14</v>
      </c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1:16" ht="15" customHeight="1" x14ac:dyDescent="0.25">
      <c r="A52" s="33"/>
      <c r="B52" s="33"/>
      <c r="C52" s="33"/>
      <c r="D52" s="33"/>
      <c r="E52" s="24" t="s">
        <v>69</v>
      </c>
      <c r="F52" s="24"/>
      <c r="G52" s="24" t="s">
        <v>70</v>
      </c>
      <c r="H52" s="24"/>
      <c r="I52" s="24" t="s">
        <v>71</v>
      </c>
      <c r="J52" s="24"/>
      <c r="K52" s="24" t="s">
        <v>72</v>
      </c>
      <c r="L52" s="24"/>
      <c r="M52" s="3"/>
      <c r="N52" s="3"/>
      <c r="O52" s="3"/>
      <c r="P52" s="3"/>
    </row>
    <row r="53" spans="1:16" x14ac:dyDescent="0.25">
      <c r="A53" s="33"/>
      <c r="B53" s="33"/>
      <c r="C53" s="33"/>
      <c r="D53" s="33"/>
      <c r="E53" s="3" t="s">
        <v>19</v>
      </c>
      <c r="F53" s="3" t="s">
        <v>20</v>
      </c>
      <c r="G53" s="3" t="s">
        <v>21</v>
      </c>
      <c r="H53" s="3" t="s">
        <v>22</v>
      </c>
      <c r="I53" s="3" t="s">
        <v>23</v>
      </c>
      <c r="J53" s="3" t="s">
        <v>24</v>
      </c>
      <c r="K53" s="3" t="s">
        <v>25</v>
      </c>
      <c r="L53" s="3" t="s">
        <v>26</v>
      </c>
      <c r="M53" s="3"/>
      <c r="N53" s="3"/>
      <c r="O53" s="3"/>
      <c r="P53" s="3"/>
    </row>
    <row r="54" spans="1:16" x14ac:dyDescent="0.25">
      <c r="A54" s="4">
        <v>21</v>
      </c>
      <c r="B54" s="5"/>
      <c r="C54" s="5"/>
      <c r="D54" s="6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1:16" x14ac:dyDescent="0.25">
      <c r="A55" s="4">
        <v>22</v>
      </c>
      <c r="B55" s="5"/>
      <c r="C55" s="5"/>
      <c r="D55" s="6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1:16" x14ac:dyDescent="0.25">
      <c r="A56" s="4">
        <v>23</v>
      </c>
      <c r="B56" s="5"/>
      <c r="C56" s="5"/>
      <c r="D56" s="6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1:16" x14ac:dyDescent="0.25">
      <c r="A57" s="4">
        <v>24</v>
      </c>
      <c r="B57" s="5"/>
      <c r="C57" s="5"/>
      <c r="D57" s="6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1:16" x14ac:dyDescent="0.25">
      <c r="A58" s="4">
        <v>25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16" x14ac:dyDescent="0.25">
      <c r="A59" s="4">
        <v>26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1:16" x14ac:dyDescent="0.25">
      <c r="A60" s="4">
        <v>27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x14ac:dyDescent="0.25">
      <c r="A61" s="4">
        <v>28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6" x14ac:dyDescent="0.25">
      <c r="A62" s="4">
        <v>29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1:16" x14ac:dyDescent="0.25">
      <c r="A63" s="4">
        <v>30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x14ac:dyDescent="0.25">
      <c r="A64" s="4">
        <v>31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x14ac:dyDescent="0.25">
      <c r="A65" s="4">
        <v>32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1:16" x14ac:dyDescent="0.25">
      <c r="A66" s="4">
        <v>33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1:16" x14ac:dyDescent="0.25">
      <c r="A67" s="4">
        <v>34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 x14ac:dyDescent="0.25">
      <c r="A68" s="4">
        <v>35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x14ac:dyDescent="0.25">
      <c r="A69" s="4">
        <v>36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x14ac:dyDescent="0.25">
      <c r="A70" s="4">
        <v>37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 x14ac:dyDescent="0.25">
      <c r="A71" s="4">
        <v>38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x14ac:dyDescent="0.25">
      <c r="A72" s="4">
        <v>39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x14ac:dyDescent="0.25">
      <c r="A73" s="4">
        <v>40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 x14ac:dyDescent="0.25">
      <c r="A74" s="8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5" spans="1:16" x14ac:dyDescent="0.25">
      <c r="A75" s="8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</row>
    <row r="76" spans="1:16" x14ac:dyDescent="0.25">
      <c r="A76" s="10"/>
      <c r="B76" s="10" t="s">
        <v>49</v>
      </c>
    </row>
    <row r="77" spans="1:16" x14ac:dyDescent="0.25">
      <c r="A77" s="10"/>
      <c r="B77" s="10" t="s">
        <v>50</v>
      </c>
    </row>
    <row r="78" spans="1:16" x14ac:dyDescent="0.25">
      <c r="A78" s="10"/>
    </row>
    <row r="80" spans="1:16" x14ac:dyDescent="0.25">
      <c r="A80" s="27" t="s">
        <v>30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</row>
  </sheetData>
  <sheetProtection password="9ECD" sheet="1" objects="1" scenarios="1"/>
  <mergeCells count="38">
    <mergeCell ref="E52:F52"/>
    <mergeCell ref="G52:H52"/>
    <mergeCell ref="I52:J52"/>
    <mergeCell ref="K52:L52"/>
    <mergeCell ref="A80:P80"/>
    <mergeCell ref="A51:A53"/>
    <mergeCell ref="B51:B53"/>
    <mergeCell ref="C51:C53"/>
    <mergeCell ref="D51:D53"/>
    <mergeCell ref="E51:P51"/>
    <mergeCell ref="A45:P45"/>
    <mergeCell ref="A47:C47"/>
    <mergeCell ref="F47:L47"/>
    <mergeCell ref="A49:C49"/>
    <mergeCell ref="F49:L49"/>
    <mergeCell ref="A44:P44"/>
    <mergeCell ref="A9:C9"/>
    <mergeCell ref="F9:L9"/>
    <mergeCell ref="A11:A13"/>
    <mergeCell ref="B11:B13"/>
    <mergeCell ref="C11:C13"/>
    <mergeCell ref="D11:D13"/>
    <mergeCell ref="E11:P11"/>
    <mergeCell ref="E12:F12"/>
    <mergeCell ref="G12:H12"/>
    <mergeCell ref="I12:J12"/>
    <mergeCell ref="K12:L12"/>
    <mergeCell ref="A40:P40"/>
    <mergeCell ref="A41:P41"/>
    <mergeCell ref="A42:P42"/>
    <mergeCell ref="A43:P43"/>
    <mergeCell ref="A7:C7"/>
    <mergeCell ref="F7:L7"/>
    <mergeCell ref="A1:P1"/>
    <mergeCell ref="A2:P2"/>
    <mergeCell ref="A3:P3"/>
    <mergeCell ref="A4:P4"/>
    <mergeCell ref="A5:P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topLeftCell="A5" workbookViewId="0">
      <selection activeCell="E14" sqref="E14:E33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</cols>
  <sheetData>
    <row r="1" spans="1:16" ht="15.75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5.75" x14ac:dyDescent="0.2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15.75" x14ac:dyDescent="0.25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15.75" x14ac:dyDescent="0.25">
      <c r="A5" s="35" t="s">
        <v>4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6" ht="15.75" x14ac:dyDescent="0.25">
      <c r="A6" s="1" t="s">
        <v>5</v>
      </c>
    </row>
    <row r="7" spans="1:16" x14ac:dyDescent="0.25">
      <c r="A7" s="28" t="s">
        <v>6</v>
      </c>
      <c r="B7" s="28"/>
      <c r="C7" s="28"/>
      <c r="F7" s="29" t="s">
        <v>61</v>
      </c>
      <c r="G7" s="29"/>
      <c r="H7" s="29"/>
      <c r="I7" s="29"/>
      <c r="J7" s="29"/>
      <c r="K7" s="29"/>
      <c r="L7" s="29"/>
    </row>
    <row r="8" spans="1:16" x14ac:dyDescent="0.25">
      <c r="A8" s="2" t="s">
        <v>8</v>
      </c>
    </row>
    <row r="9" spans="1:16" x14ac:dyDescent="0.25">
      <c r="A9" s="28" t="s">
        <v>66</v>
      </c>
      <c r="B9" s="28"/>
      <c r="C9" s="28"/>
      <c r="F9" s="29" t="s">
        <v>62</v>
      </c>
      <c r="G9" s="29"/>
      <c r="H9" s="29"/>
      <c r="I9" s="29"/>
      <c r="J9" s="29"/>
      <c r="K9" s="29"/>
      <c r="L9" s="29"/>
    </row>
    <row r="11" spans="1:16" ht="29.25" customHeight="1" x14ac:dyDescent="0.25">
      <c r="A11" s="33" t="s">
        <v>10</v>
      </c>
      <c r="B11" s="33" t="s">
        <v>11</v>
      </c>
      <c r="C11" s="33" t="s">
        <v>12</v>
      </c>
      <c r="D11" s="33" t="s">
        <v>13</v>
      </c>
      <c r="E11" s="33" t="s">
        <v>14</v>
      </c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6" ht="15" customHeight="1" x14ac:dyDescent="0.25">
      <c r="A12" s="33"/>
      <c r="B12" s="33"/>
      <c r="C12" s="33"/>
      <c r="D12" s="33"/>
      <c r="E12" s="24" t="s">
        <v>63</v>
      </c>
      <c r="F12" s="24"/>
      <c r="G12" s="24" t="s">
        <v>64</v>
      </c>
      <c r="H12" s="24"/>
      <c r="I12" s="24" t="s">
        <v>65</v>
      </c>
      <c r="J12" s="24"/>
      <c r="K12" s="24"/>
      <c r="L12" s="24"/>
      <c r="M12" s="3"/>
      <c r="N12" s="3"/>
      <c r="O12" s="3"/>
      <c r="P12" s="3"/>
    </row>
    <row r="13" spans="1:16" x14ac:dyDescent="0.25">
      <c r="A13" s="33"/>
      <c r="B13" s="33"/>
      <c r="C13" s="33"/>
      <c r="D13" s="33"/>
      <c r="E13" s="3" t="s">
        <v>19</v>
      </c>
      <c r="F13" s="3" t="s">
        <v>20</v>
      </c>
      <c r="G13" s="3" t="s">
        <v>21</v>
      </c>
      <c r="H13" s="3" t="s">
        <v>22</v>
      </c>
      <c r="I13" s="3" t="s">
        <v>23</v>
      </c>
      <c r="J13" s="3" t="s">
        <v>24</v>
      </c>
      <c r="K13" s="3"/>
      <c r="L13" s="3"/>
      <c r="M13" s="3"/>
      <c r="N13" s="3"/>
      <c r="O13" s="3"/>
      <c r="P13" s="3"/>
    </row>
    <row r="14" spans="1:16" x14ac:dyDescent="0.25">
      <c r="A14" s="4">
        <v>1</v>
      </c>
      <c r="B14" s="5" t="str">
        <f>"ABDUL QAYUMI  BIN ABDULLAH"</f>
        <v>ABDUL QAYUMI  BIN ABDULLAH</v>
      </c>
      <c r="C14" s="6" t="str">
        <f>"991222065089"</f>
        <v>991222065089</v>
      </c>
      <c r="D14" s="6" t="str">
        <f t="shared" ref="D14:D33" si="0">"MPI"</f>
        <v>MPI</v>
      </c>
      <c r="E14" s="21"/>
      <c r="F14" s="7"/>
      <c r="G14" s="7"/>
      <c r="H14" s="7"/>
      <c r="I14" s="7"/>
      <c r="J14" s="7"/>
      <c r="K14" s="5"/>
      <c r="L14" s="5"/>
      <c r="M14" s="5"/>
      <c r="N14" s="5"/>
      <c r="O14" s="5"/>
      <c r="P14" s="5"/>
    </row>
    <row r="15" spans="1:16" x14ac:dyDescent="0.25">
      <c r="A15" s="4">
        <v>2</v>
      </c>
      <c r="B15" s="5" t="str">
        <f>"ASYRAFF IKHWAN BIN RASHIDI"</f>
        <v>ASYRAFF IKHWAN BIN RASHIDI</v>
      </c>
      <c r="C15" s="6" t="str">
        <f>"990120065139"</f>
        <v>990120065139</v>
      </c>
      <c r="D15" s="6" t="str">
        <f t="shared" si="0"/>
        <v>MPI</v>
      </c>
      <c r="E15" s="21"/>
      <c r="F15" s="7"/>
      <c r="G15" s="7"/>
      <c r="H15" s="7"/>
      <c r="I15" s="7"/>
      <c r="J15" s="7"/>
      <c r="K15" s="5"/>
      <c r="L15" s="5"/>
      <c r="M15" s="5"/>
      <c r="N15" s="5"/>
      <c r="O15" s="5"/>
      <c r="P15" s="5"/>
    </row>
    <row r="16" spans="1:16" x14ac:dyDescent="0.25">
      <c r="A16" s="4">
        <v>3</v>
      </c>
      <c r="B16" s="5" t="str">
        <f>"IKMAL HAZIM BIN ZAHARUDIN"</f>
        <v>IKMAL HAZIM BIN ZAHARUDIN</v>
      </c>
      <c r="C16" s="6" t="str">
        <f>"990817066705"</f>
        <v>990817066705</v>
      </c>
      <c r="D16" s="6" t="str">
        <f t="shared" si="0"/>
        <v>MPI</v>
      </c>
      <c r="E16" s="21"/>
      <c r="F16" s="7"/>
      <c r="G16" s="7"/>
      <c r="H16" s="7"/>
      <c r="I16" s="7"/>
      <c r="J16" s="7"/>
      <c r="K16" s="5"/>
      <c r="L16" s="5"/>
      <c r="M16" s="5"/>
      <c r="N16" s="5"/>
      <c r="O16" s="5"/>
      <c r="P16" s="5"/>
    </row>
    <row r="17" spans="1:16" x14ac:dyDescent="0.25">
      <c r="A17" s="4">
        <v>4</v>
      </c>
      <c r="B17" s="5" t="str">
        <f>"LUQMANULHAKIM BIN ABDUL MANAF"</f>
        <v>LUQMANULHAKIM BIN ABDUL MANAF</v>
      </c>
      <c r="C17" s="6" t="str">
        <f>"991124065667"</f>
        <v>991124065667</v>
      </c>
      <c r="D17" s="6" t="str">
        <f t="shared" si="0"/>
        <v>MPI</v>
      </c>
      <c r="E17" s="21"/>
      <c r="F17" s="7"/>
      <c r="G17" s="7"/>
      <c r="H17" s="7"/>
      <c r="I17" s="7"/>
      <c r="J17" s="7"/>
      <c r="K17" s="5"/>
      <c r="L17" s="5"/>
      <c r="M17" s="5"/>
      <c r="N17" s="5"/>
      <c r="O17" s="5"/>
      <c r="P17" s="5"/>
    </row>
    <row r="18" spans="1:16" x14ac:dyDescent="0.25">
      <c r="A18" s="4">
        <v>5</v>
      </c>
      <c r="B18" s="5" t="str">
        <f>"MOHAMAD FAIZ BIN ZAINAL FUAD"</f>
        <v>MOHAMAD FAIZ BIN ZAINAL FUAD</v>
      </c>
      <c r="C18" s="6" t="str">
        <f>"990113086345"</f>
        <v>990113086345</v>
      </c>
      <c r="D18" s="6" t="str">
        <f t="shared" si="0"/>
        <v>MPI</v>
      </c>
      <c r="E18" s="21"/>
      <c r="F18" s="7"/>
      <c r="G18" s="7"/>
      <c r="H18" s="7"/>
      <c r="I18" s="7"/>
      <c r="J18" s="7"/>
      <c r="K18" s="5"/>
      <c r="L18" s="5"/>
      <c r="M18" s="5"/>
      <c r="N18" s="5"/>
      <c r="O18" s="5"/>
      <c r="P18" s="5"/>
    </row>
    <row r="19" spans="1:16" x14ac:dyDescent="0.25">
      <c r="A19" s="4">
        <v>6</v>
      </c>
      <c r="B19" s="5" t="str">
        <f>"MOHAMAD SYAHIRAN BIN MOHD ABDUL MUTTALIB"</f>
        <v>MOHAMAD SYAHIRAN BIN MOHD ABDUL MUTTALIB</v>
      </c>
      <c r="C19" s="6" t="str">
        <f>"990827066653"</f>
        <v>990827066653</v>
      </c>
      <c r="D19" s="6" t="str">
        <f t="shared" si="0"/>
        <v>MPI</v>
      </c>
      <c r="E19" s="21"/>
      <c r="F19" s="7"/>
      <c r="G19" s="7"/>
      <c r="H19" s="7"/>
      <c r="I19" s="7"/>
      <c r="J19" s="7"/>
      <c r="K19" s="5"/>
      <c r="L19" s="5"/>
      <c r="M19" s="5"/>
      <c r="N19" s="5"/>
      <c r="O19" s="5"/>
      <c r="P19" s="5"/>
    </row>
    <row r="20" spans="1:16" x14ac:dyDescent="0.25">
      <c r="A20" s="4">
        <v>7</v>
      </c>
      <c r="B20" s="5" t="str">
        <f>"MUHAMAD ADIB DANIAL BIN ABDUL RAZAK"</f>
        <v>MUHAMAD ADIB DANIAL BIN ABDUL RAZAK</v>
      </c>
      <c r="C20" s="6" t="str">
        <f>"990603145467"</f>
        <v>990603145467</v>
      </c>
      <c r="D20" s="6" t="str">
        <f t="shared" si="0"/>
        <v>MPI</v>
      </c>
      <c r="E20" s="21"/>
      <c r="F20" s="7"/>
      <c r="G20" s="7"/>
      <c r="H20" s="7"/>
      <c r="I20" s="7"/>
      <c r="J20" s="7"/>
      <c r="K20" s="5"/>
      <c r="L20" s="5"/>
      <c r="M20" s="5"/>
      <c r="N20" s="5"/>
      <c r="O20" s="5"/>
      <c r="P20" s="5"/>
    </row>
    <row r="21" spans="1:16" x14ac:dyDescent="0.25">
      <c r="A21" s="4">
        <v>8</v>
      </c>
      <c r="B21" s="5" t="str">
        <f>"MUHAMAD RAZIQ IZZAN AISAR BIN RIZAL"</f>
        <v>MUHAMAD RAZIQ IZZAN AISAR BIN RIZAL</v>
      </c>
      <c r="C21" s="6" t="str">
        <f>"990916105255"</f>
        <v>990916105255</v>
      </c>
      <c r="D21" s="6" t="str">
        <f t="shared" si="0"/>
        <v>MPI</v>
      </c>
      <c r="E21" s="21"/>
      <c r="F21" s="7"/>
      <c r="G21" s="7"/>
      <c r="H21" s="7"/>
      <c r="I21" s="7"/>
      <c r="J21" s="7"/>
      <c r="K21" s="5"/>
      <c r="L21" s="5"/>
      <c r="M21" s="5"/>
      <c r="N21" s="5"/>
      <c r="O21" s="5"/>
      <c r="P21" s="5"/>
    </row>
    <row r="22" spans="1:16" x14ac:dyDescent="0.25">
      <c r="A22" s="4">
        <v>9</v>
      </c>
      <c r="B22" s="5" t="str">
        <f>"MUHAMAD SYAMSUL SYAZWAN BIN IBRAHIM"</f>
        <v>MUHAMAD SYAMSUL SYAZWAN BIN IBRAHIM</v>
      </c>
      <c r="C22" s="6" t="str">
        <f>"990903066605"</f>
        <v>990903066605</v>
      </c>
      <c r="D22" s="6" t="str">
        <f t="shared" si="0"/>
        <v>MPI</v>
      </c>
      <c r="E22" s="21"/>
      <c r="F22" s="7"/>
      <c r="G22" s="7"/>
      <c r="H22" s="7"/>
      <c r="I22" s="7"/>
      <c r="J22" s="7"/>
      <c r="K22" s="5"/>
      <c r="L22" s="5"/>
      <c r="M22" s="5"/>
      <c r="N22" s="5"/>
      <c r="O22" s="5"/>
      <c r="P22" s="5"/>
    </row>
    <row r="23" spans="1:16" x14ac:dyDescent="0.25">
      <c r="A23" s="4">
        <v>10</v>
      </c>
      <c r="B23" s="5" t="str">
        <f>"MUHAMMAD AFIZUL HAKIMI  BIN SHARIN"</f>
        <v>MUHAMMAD AFIZUL HAKIMI  BIN SHARIN</v>
      </c>
      <c r="C23" s="6" t="str">
        <f>"990623065667"</f>
        <v>990623065667</v>
      </c>
      <c r="D23" s="6" t="str">
        <f t="shared" si="0"/>
        <v>MPI</v>
      </c>
      <c r="E23" s="21"/>
      <c r="F23" s="7"/>
      <c r="G23" s="7"/>
      <c r="H23" s="7"/>
      <c r="I23" s="7"/>
      <c r="J23" s="7"/>
      <c r="K23" s="5"/>
      <c r="L23" s="5"/>
      <c r="M23" s="5"/>
      <c r="N23" s="5"/>
      <c r="O23" s="5"/>
      <c r="P23" s="5"/>
    </row>
    <row r="24" spans="1:16" x14ac:dyDescent="0.25">
      <c r="A24" s="4">
        <v>11</v>
      </c>
      <c r="B24" s="5" t="str">
        <f>"MUHAMMAD AIDIL ZAID BIN ZABIDI"</f>
        <v>MUHAMMAD AIDIL ZAID BIN ZABIDI</v>
      </c>
      <c r="C24" s="6" t="str">
        <f>"990529065433"</f>
        <v>990529065433</v>
      </c>
      <c r="D24" s="6" t="str">
        <f t="shared" si="0"/>
        <v>MPI</v>
      </c>
      <c r="E24" s="21"/>
      <c r="F24" s="7"/>
      <c r="G24" s="7"/>
      <c r="H24" s="7"/>
      <c r="I24" s="7"/>
      <c r="J24" s="7"/>
      <c r="K24" s="5"/>
      <c r="L24" s="5"/>
      <c r="M24" s="5"/>
      <c r="N24" s="5"/>
      <c r="O24" s="5"/>
      <c r="P24" s="5"/>
    </row>
    <row r="25" spans="1:16" x14ac:dyDescent="0.25">
      <c r="A25" s="4">
        <v>12</v>
      </c>
      <c r="B25" s="5" t="str">
        <f>"MUHAMMAD AIMAN HAKIM BIN FARIZOL"</f>
        <v>MUHAMMAD AIMAN HAKIM BIN FARIZOL</v>
      </c>
      <c r="C25" s="6" t="str">
        <f>"990724066255"</f>
        <v>990724066255</v>
      </c>
      <c r="D25" s="6" t="str">
        <f t="shared" si="0"/>
        <v>MPI</v>
      </c>
      <c r="E25" s="21"/>
      <c r="F25" s="7"/>
      <c r="G25" s="7"/>
      <c r="H25" s="7"/>
      <c r="I25" s="7"/>
      <c r="J25" s="7"/>
      <c r="K25" s="5"/>
      <c r="L25" s="5"/>
      <c r="M25" s="5"/>
      <c r="N25" s="5"/>
      <c r="O25" s="5"/>
      <c r="P25" s="5"/>
    </row>
    <row r="26" spans="1:16" x14ac:dyDescent="0.25">
      <c r="A26" s="4">
        <v>13</v>
      </c>
      <c r="B26" s="5" t="str">
        <f>"MUHAMMAD AIZZAT SHYZRIEL BIN PIRUS"</f>
        <v>MUHAMMAD AIZZAT SHYZRIEL BIN PIRUS</v>
      </c>
      <c r="C26" s="6" t="str">
        <f>"990215035311"</f>
        <v>990215035311</v>
      </c>
      <c r="D26" s="6" t="str">
        <f t="shared" si="0"/>
        <v>MPI</v>
      </c>
      <c r="E26" s="21"/>
      <c r="F26" s="7"/>
      <c r="G26" s="7"/>
      <c r="H26" s="7"/>
      <c r="I26" s="7"/>
      <c r="J26" s="7"/>
      <c r="K26" s="5"/>
      <c r="L26" s="5"/>
      <c r="M26" s="5"/>
      <c r="N26" s="5"/>
      <c r="O26" s="5"/>
      <c r="P26" s="5"/>
    </row>
    <row r="27" spans="1:16" x14ac:dyDescent="0.25">
      <c r="A27" s="4">
        <v>14</v>
      </c>
      <c r="B27" s="5" t="str">
        <f>"MUHAMMAD AZRI AMIR BIN SHARIFUDIN"</f>
        <v>MUHAMMAD AZRI AMIR BIN SHARIFUDIN</v>
      </c>
      <c r="C27" s="6" t="str">
        <f>"990131065169"</f>
        <v>990131065169</v>
      </c>
      <c r="D27" s="6" t="str">
        <f t="shared" si="0"/>
        <v>MPI</v>
      </c>
      <c r="E27" s="21"/>
      <c r="F27" s="7"/>
      <c r="G27" s="7"/>
      <c r="H27" s="7"/>
      <c r="I27" s="7"/>
      <c r="J27" s="7"/>
      <c r="K27" s="5"/>
      <c r="L27" s="5"/>
      <c r="M27" s="5"/>
      <c r="N27" s="5"/>
      <c r="O27" s="5"/>
      <c r="P27" s="5"/>
    </row>
    <row r="28" spans="1:16" x14ac:dyDescent="0.25">
      <c r="A28" s="4">
        <v>15</v>
      </c>
      <c r="B28" s="5" t="str">
        <f>"MUHAMMAD MUIZZUDDIN BIN MOHD ZAKARIA"</f>
        <v>MUHAMMAD MUIZZUDDIN BIN MOHD ZAKARIA</v>
      </c>
      <c r="C28" s="6" t="str">
        <f>"991114065233"</f>
        <v>991114065233</v>
      </c>
      <c r="D28" s="6" t="str">
        <f t="shared" si="0"/>
        <v>MPI</v>
      </c>
      <c r="E28" s="21"/>
      <c r="F28" s="7"/>
      <c r="G28" s="7"/>
      <c r="H28" s="7"/>
      <c r="I28" s="7"/>
      <c r="J28" s="7"/>
      <c r="K28" s="5"/>
      <c r="L28" s="5"/>
      <c r="M28" s="5"/>
      <c r="N28" s="5"/>
      <c r="O28" s="5"/>
      <c r="P28" s="5"/>
    </row>
    <row r="29" spans="1:16" x14ac:dyDescent="0.25">
      <c r="A29" s="4">
        <v>16</v>
      </c>
      <c r="B29" s="5" t="str">
        <f>"MUHAMMAD NASRUN HAKIM BIN JULAINI"</f>
        <v>MUHAMMAD NASRUN HAKIM BIN JULAINI</v>
      </c>
      <c r="C29" s="6" t="str">
        <f>"991021146771"</f>
        <v>991021146771</v>
      </c>
      <c r="D29" s="6" t="str">
        <f t="shared" si="0"/>
        <v>MPI</v>
      </c>
      <c r="E29" s="21"/>
      <c r="F29" s="7"/>
      <c r="G29" s="7"/>
      <c r="H29" s="7"/>
      <c r="I29" s="7"/>
      <c r="J29" s="7"/>
      <c r="K29" s="5"/>
      <c r="L29" s="5"/>
      <c r="M29" s="5"/>
      <c r="N29" s="5"/>
      <c r="O29" s="5"/>
      <c r="P29" s="5"/>
    </row>
    <row r="30" spans="1:16" x14ac:dyDescent="0.25">
      <c r="A30" s="4">
        <v>17</v>
      </c>
      <c r="B30" s="5" t="str">
        <f>"MUHAMMAD RUSTAM IKMAL BIN ADUAT"</f>
        <v>MUHAMMAD RUSTAM IKMAL BIN ADUAT</v>
      </c>
      <c r="C30" s="6" t="str">
        <f>"991013065613"</f>
        <v>991013065613</v>
      </c>
      <c r="D30" s="6" t="str">
        <f t="shared" si="0"/>
        <v>MPI</v>
      </c>
      <c r="E30" s="21"/>
      <c r="F30" s="7"/>
      <c r="G30" s="7"/>
      <c r="H30" s="7"/>
      <c r="I30" s="7"/>
      <c r="J30" s="7"/>
      <c r="K30" s="5"/>
      <c r="L30" s="5"/>
      <c r="M30" s="5"/>
      <c r="N30" s="5"/>
      <c r="O30" s="5"/>
      <c r="P30" s="5"/>
    </row>
    <row r="31" spans="1:16" x14ac:dyDescent="0.25">
      <c r="A31" s="4">
        <v>18</v>
      </c>
      <c r="B31" s="5" t="str">
        <f>"MUHAMMAD SHAHRUL AMIRUL BIN HISHAM"</f>
        <v>MUHAMMAD SHAHRUL AMIRUL BIN HISHAM</v>
      </c>
      <c r="C31" s="6" t="str">
        <f>"990128106329"</f>
        <v>990128106329</v>
      </c>
      <c r="D31" s="6" t="str">
        <f t="shared" si="0"/>
        <v>MPI</v>
      </c>
      <c r="E31" s="21"/>
      <c r="F31" s="7"/>
      <c r="G31" s="7"/>
      <c r="H31" s="7"/>
      <c r="I31" s="7"/>
      <c r="J31" s="7"/>
      <c r="K31" s="5"/>
      <c r="L31" s="5"/>
      <c r="M31" s="5"/>
      <c r="N31" s="5"/>
      <c r="O31" s="5"/>
      <c r="P31" s="5"/>
    </row>
    <row r="32" spans="1:16" x14ac:dyDescent="0.25">
      <c r="A32" s="4">
        <v>19</v>
      </c>
      <c r="B32" s="5" t="str">
        <f>"NAIM KASHFI BIN MOHAMAD ZABIDI"</f>
        <v>NAIM KASHFI BIN MOHAMAD ZABIDI</v>
      </c>
      <c r="C32" s="6" t="str">
        <f>"990806066451"</f>
        <v>990806066451</v>
      </c>
      <c r="D32" s="6" t="str">
        <f t="shared" si="0"/>
        <v>MPI</v>
      </c>
      <c r="E32" s="21"/>
      <c r="F32" s="7"/>
      <c r="G32" s="7"/>
      <c r="H32" s="7"/>
      <c r="I32" s="7"/>
      <c r="J32" s="7"/>
      <c r="K32" s="5"/>
      <c r="L32" s="5"/>
      <c r="M32" s="5"/>
      <c r="N32" s="5"/>
      <c r="O32" s="5"/>
      <c r="P32" s="5"/>
    </row>
    <row r="33" spans="1:16" x14ac:dyDescent="0.25">
      <c r="A33" s="4">
        <v>20</v>
      </c>
      <c r="B33" s="5" t="str">
        <f>"SITI NURAZIMAH BINTI SAPALI"</f>
        <v>SITI NURAZIMAH BINTI SAPALI</v>
      </c>
      <c r="C33" s="6" t="str">
        <f>"990804066482"</f>
        <v>990804066482</v>
      </c>
      <c r="D33" s="6" t="str">
        <f t="shared" si="0"/>
        <v>MPI</v>
      </c>
      <c r="E33" s="21"/>
      <c r="F33" s="7"/>
      <c r="G33" s="7"/>
      <c r="H33" s="7"/>
      <c r="I33" s="7"/>
      <c r="J33" s="7"/>
      <c r="K33" s="5"/>
      <c r="L33" s="5"/>
      <c r="M33" s="5"/>
      <c r="N33" s="5"/>
      <c r="O33" s="5"/>
      <c r="P33" s="5"/>
    </row>
    <row r="34" spans="1:16" x14ac:dyDescent="0.25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6" spans="1:16" x14ac:dyDescent="0.25">
      <c r="A36" s="10"/>
      <c r="B36" s="10" t="s">
        <v>49</v>
      </c>
    </row>
    <row r="37" spans="1:16" x14ac:dyDescent="0.25">
      <c r="A37" s="10"/>
      <c r="B37" s="10" t="s">
        <v>50</v>
      </c>
    </row>
    <row r="38" spans="1:16" x14ac:dyDescent="0.25">
      <c r="A38" s="10"/>
    </row>
    <row r="40" spans="1:16" x14ac:dyDescent="0.25">
      <c r="A40" s="27" t="s">
        <v>58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</row>
    <row r="41" spans="1:16" ht="15.75" x14ac:dyDescent="0.25">
      <c r="A41" s="27" t="s">
        <v>29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</row>
    <row r="42" spans="1:16" ht="15.75" x14ac:dyDescent="0.25">
      <c r="A42" s="34" t="s">
        <v>1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</row>
    <row r="43" spans="1:16" ht="15.75" x14ac:dyDescent="0.25">
      <c r="A43" s="34" t="s">
        <v>2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</row>
    <row r="44" spans="1:16" ht="15.75" x14ac:dyDescent="0.25">
      <c r="A44" s="35" t="s">
        <v>3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</row>
    <row r="45" spans="1:16" ht="15.75" x14ac:dyDescent="0.25">
      <c r="A45" s="35" t="s">
        <v>4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</row>
    <row r="46" spans="1:16" ht="15.75" x14ac:dyDescent="0.25">
      <c r="A46" s="1" t="s">
        <v>5</v>
      </c>
    </row>
    <row r="47" spans="1:16" x14ac:dyDescent="0.25">
      <c r="A47" s="28" t="s">
        <v>6</v>
      </c>
      <c r="B47" s="28"/>
      <c r="C47" s="28"/>
      <c r="F47" s="29" t="s">
        <v>61</v>
      </c>
      <c r="G47" s="29"/>
      <c r="H47" s="29"/>
      <c r="I47" s="29"/>
      <c r="J47" s="29"/>
      <c r="K47" s="29"/>
      <c r="L47" s="29"/>
    </row>
    <row r="48" spans="1:16" x14ac:dyDescent="0.25">
      <c r="A48" s="2" t="s">
        <v>8</v>
      </c>
    </row>
    <row r="49" spans="1:16" x14ac:dyDescent="0.25">
      <c r="A49" s="28" t="s">
        <v>59</v>
      </c>
      <c r="B49" s="28"/>
      <c r="C49" s="28"/>
      <c r="F49" s="29" t="s">
        <v>62</v>
      </c>
      <c r="G49" s="29"/>
      <c r="H49" s="29"/>
      <c r="I49" s="29"/>
      <c r="J49" s="29"/>
      <c r="K49" s="29"/>
      <c r="L49" s="29"/>
    </row>
    <row r="51" spans="1:16" ht="30.75" customHeight="1" x14ac:dyDescent="0.25">
      <c r="A51" s="33" t="s">
        <v>10</v>
      </c>
      <c r="B51" s="33" t="s">
        <v>11</v>
      </c>
      <c r="C51" s="33" t="s">
        <v>12</v>
      </c>
      <c r="D51" s="33" t="s">
        <v>13</v>
      </c>
      <c r="E51" s="33" t="s">
        <v>14</v>
      </c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1:16" ht="15" customHeight="1" x14ac:dyDescent="0.25">
      <c r="A52" s="33"/>
      <c r="B52" s="33"/>
      <c r="C52" s="33"/>
      <c r="D52" s="33"/>
      <c r="E52" s="24" t="s">
        <v>63</v>
      </c>
      <c r="F52" s="24"/>
      <c r="G52" s="24" t="s">
        <v>64</v>
      </c>
      <c r="H52" s="24"/>
      <c r="I52" s="24" t="s">
        <v>65</v>
      </c>
      <c r="J52" s="24"/>
      <c r="K52" s="24"/>
      <c r="L52" s="24"/>
      <c r="M52" s="3"/>
      <c r="N52" s="3"/>
      <c r="O52" s="3"/>
      <c r="P52" s="3"/>
    </row>
    <row r="53" spans="1:16" x14ac:dyDescent="0.25">
      <c r="A53" s="33"/>
      <c r="B53" s="33"/>
      <c r="C53" s="33"/>
      <c r="D53" s="33"/>
      <c r="E53" s="3" t="s">
        <v>19</v>
      </c>
      <c r="F53" s="3" t="s">
        <v>20</v>
      </c>
      <c r="G53" s="3" t="s">
        <v>21</v>
      </c>
      <c r="H53" s="3" t="s">
        <v>22</v>
      </c>
      <c r="I53" s="3" t="s">
        <v>23</v>
      </c>
      <c r="J53" s="3" t="s">
        <v>24</v>
      </c>
      <c r="K53" s="3"/>
      <c r="L53" s="3"/>
      <c r="M53" s="3"/>
      <c r="N53" s="3"/>
      <c r="O53" s="3"/>
      <c r="P53" s="3"/>
    </row>
    <row r="54" spans="1:16" x14ac:dyDescent="0.25">
      <c r="A54" s="4">
        <v>21</v>
      </c>
      <c r="B54" s="5"/>
      <c r="C54" s="5"/>
      <c r="D54" s="6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1:16" x14ac:dyDescent="0.25">
      <c r="A55" s="4">
        <v>22</v>
      </c>
      <c r="B55" s="5"/>
      <c r="C55" s="5"/>
      <c r="D55" s="6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1:16" x14ac:dyDescent="0.25">
      <c r="A56" s="4">
        <v>23</v>
      </c>
      <c r="B56" s="5"/>
      <c r="C56" s="5"/>
      <c r="D56" s="6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1:16" x14ac:dyDescent="0.25">
      <c r="A57" s="4">
        <v>24</v>
      </c>
      <c r="B57" s="5"/>
      <c r="C57" s="5"/>
      <c r="D57" s="6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1:16" x14ac:dyDescent="0.25">
      <c r="A58" s="4">
        <v>25</v>
      </c>
      <c r="B58" s="5"/>
      <c r="C58" s="5"/>
      <c r="D58" s="6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16" x14ac:dyDescent="0.25">
      <c r="A59" s="4">
        <v>26</v>
      </c>
      <c r="B59" s="5"/>
      <c r="C59" s="5"/>
      <c r="D59" s="6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1:16" x14ac:dyDescent="0.25">
      <c r="A60" s="4">
        <v>27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x14ac:dyDescent="0.25">
      <c r="A61" s="4">
        <v>28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6" x14ac:dyDescent="0.25">
      <c r="A62" s="4">
        <v>29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1:16" x14ac:dyDescent="0.25">
      <c r="A63" s="4">
        <v>30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x14ac:dyDescent="0.25">
      <c r="A64" s="4">
        <v>31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x14ac:dyDescent="0.25">
      <c r="A65" s="4">
        <v>32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1:16" x14ac:dyDescent="0.25">
      <c r="A66" s="4">
        <v>33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1:16" x14ac:dyDescent="0.25">
      <c r="A67" s="4">
        <v>34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 x14ac:dyDescent="0.25">
      <c r="A68" s="4">
        <v>35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x14ac:dyDescent="0.25">
      <c r="A69" s="4">
        <v>36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x14ac:dyDescent="0.25">
      <c r="A70" s="4">
        <v>37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 x14ac:dyDescent="0.25">
      <c r="A71" s="4">
        <v>38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x14ac:dyDescent="0.25">
      <c r="A72" s="4">
        <v>39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x14ac:dyDescent="0.25">
      <c r="A73" s="4">
        <v>40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 x14ac:dyDescent="0.25">
      <c r="A74" s="8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6" spans="1:16" x14ac:dyDescent="0.25">
      <c r="A76" s="10"/>
      <c r="B76" s="10" t="s">
        <v>49</v>
      </c>
    </row>
    <row r="77" spans="1:16" x14ac:dyDescent="0.25">
      <c r="A77" s="10"/>
      <c r="B77" s="10" t="s">
        <v>50</v>
      </c>
    </row>
    <row r="78" spans="1:16" x14ac:dyDescent="0.25">
      <c r="A78" s="10"/>
    </row>
    <row r="80" spans="1:16" x14ac:dyDescent="0.25">
      <c r="A80" s="27" t="s">
        <v>30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</row>
  </sheetData>
  <sheetProtection password="9ECD" sheet="1" objects="1" scenarios="1"/>
  <mergeCells count="38">
    <mergeCell ref="E52:F52"/>
    <mergeCell ref="G52:H52"/>
    <mergeCell ref="I52:J52"/>
    <mergeCell ref="K52:L52"/>
    <mergeCell ref="A80:P80"/>
    <mergeCell ref="A51:A53"/>
    <mergeCell ref="B51:B53"/>
    <mergeCell ref="C51:C53"/>
    <mergeCell ref="D51:D53"/>
    <mergeCell ref="E51:P51"/>
    <mergeCell ref="A45:P45"/>
    <mergeCell ref="A47:C47"/>
    <mergeCell ref="F47:L47"/>
    <mergeCell ref="A49:C49"/>
    <mergeCell ref="F49:L49"/>
    <mergeCell ref="A44:P44"/>
    <mergeCell ref="A9:C9"/>
    <mergeCell ref="F9:L9"/>
    <mergeCell ref="A11:A13"/>
    <mergeCell ref="B11:B13"/>
    <mergeCell ref="C11:C13"/>
    <mergeCell ref="D11:D13"/>
    <mergeCell ref="E11:P11"/>
    <mergeCell ref="E12:F12"/>
    <mergeCell ref="G12:H12"/>
    <mergeCell ref="I12:J12"/>
    <mergeCell ref="K12:L12"/>
    <mergeCell ref="A40:P40"/>
    <mergeCell ref="A41:P41"/>
    <mergeCell ref="A42:P42"/>
    <mergeCell ref="A43:P43"/>
    <mergeCell ref="A7:C7"/>
    <mergeCell ref="F7:L7"/>
    <mergeCell ref="A1:P1"/>
    <mergeCell ref="A2:P2"/>
    <mergeCell ref="A3:P3"/>
    <mergeCell ref="A4:P4"/>
    <mergeCell ref="A5:P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topLeftCell="A22" workbookViewId="0">
      <selection activeCell="A40" sqref="A40:P40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</cols>
  <sheetData>
    <row r="1" spans="1:16" ht="15.75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5.75" x14ac:dyDescent="0.2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15.75" x14ac:dyDescent="0.25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15.75" x14ac:dyDescent="0.25">
      <c r="A5" s="35" t="s">
        <v>4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6" ht="15.75" x14ac:dyDescent="0.25">
      <c r="A6" s="1" t="s">
        <v>5</v>
      </c>
    </row>
    <row r="7" spans="1:16" x14ac:dyDescent="0.25">
      <c r="A7" s="28" t="s">
        <v>6</v>
      </c>
      <c r="B7" s="28"/>
      <c r="C7" s="28"/>
      <c r="F7" s="29" t="s">
        <v>52</v>
      </c>
      <c r="G7" s="29"/>
      <c r="H7" s="29"/>
      <c r="I7" s="29"/>
      <c r="J7" s="29"/>
      <c r="K7" s="29"/>
      <c r="L7" s="29"/>
    </row>
    <row r="8" spans="1:16" x14ac:dyDescent="0.25">
      <c r="A8" s="2" t="s">
        <v>8</v>
      </c>
    </row>
    <row r="9" spans="1:16" x14ac:dyDescent="0.25">
      <c r="A9" s="28" t="s">
        <v>59</v>
      </c>
      <c r="B9" s="28"/>
      <c r="C9" s="28"/>
      <c r="F9" s="29" t="s">
        <v>53</v>
      </c>
      <c r="G9" s="29"/>
      <c r="H9" s="29"/>
      <c r="I9" s="29"/>
      <c r="J9" s="29"/>
      <c r="K9" s="29"/>
      <c r="L9" s="29"/>
    </row>
    <row r="11" spans="1:16" ht="29.25" customHeight="1" x14ac:dyDescent="0.25">
      <c r="A11" s="33" t="s">
        <v>10</v>
      </c>
      <c r="B11" s="33" t="s">
        <v>11</v>
      </c>
      <c r="C11" s="33" t="s">
        <v>12</v>
      </c>
      <c r="D11" s="33" t="s">
        <v>13</v>
      </c>
      <c r="E11" s="33" t="s">
        <v>14</v>
      </c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6" ht="15" customHeight="1" x14ac:dyDescent="0.25">
      <c r="A12" s="33"/>
      <c r="B12" s="33"/>
      <c r="C12" s="33"/>
      <c r="D12" s="33"/>
      <c r="E12" s="24" t="s">
        <v>54</v>
      </c>
      <c r="F12" s="24"/>
      <c r="G12" s="24" t="s">
        <v>55</v>
      </c>
      <c r="H12" s="24"/>
      <c r="I12" s="24" t="s">
        <v>56</v>
      </c>
      <c r="J12" s="24"/>
      <c r="K12" s="24" t="s">
        <v>57</v>
      </c>
      <c r="L12" s="24"/>
      <c r="M12" s="3"/>
      <c r="N12" s="3"/>
      <c r="O12" s="3"/>
      <c r="P12" s="3"/>
    </row>
    <row r="13" spans="1:16" x14ac:dyDescent="0.25">
      <c r="A13" s="33"/>
      <c r="B13" s="33"/>
      <c r="C13" s="33"/>
      <c r="D13" s="33"/>
      <c r="E13" s="3" t="s">
        <v>19</v>
      </c>
      <c r="F13" s="3" t="s">
        <v>20</v>
      </c>
      <c r="G13" s="3" t="s">
        <v>21</v>
      </c>
      <c r="H13" s="3" t="s">
        <v>22</v>
      </c>
      <c r="I13" s="3" t="s">
        <v>23</v>
      </c>
      <c r="J13" s="3" t="s">
        <v>24</v>
      </c>
      <c r="K13" s="3" t="s">
        <v>25</v>
      </c>
      <c r="L13" s="3" t="s">
        <v>26</v>
      </c>
      <c r="M13" s="3"/>
      <c r="N13" s="3"/>
      <c r="O13" s="3"/>
      <c r="P13" s="3"/>
    </row>
    <row r="14" spans="1:16" x14ac:dyDescent="0.25">
      <c r="A14" s="4">
        <v>1</v>
      </c>
      <c r="B14" s="5" t="str">
        <f>"ADNAN FADLI BIN SAH PRI"</f>
        <v>ADNAN FADLI BIN SAH PRI</v>
      </c>
      <c r="C14" s="6" t="str">
        <f>"990527065755"</f>
        <v>990527065755</v>
      </c>
      <c r="D14" s="6" t="str">
        <f t="shared" ref="D14:D33" si="0">"MTA"</f>
        <v>MTA</v>
      </c>
      <c r="E14" s="21"/>
      <c r="F14" s="7"/>
      <c r="G14" s="7"/>
      <c r="H14" s="7"/>
      <c r="I14" s="7"/>
      <c r="J14" s="7"/>
      <c r="K14" s="7"/>
      <c r="L14" s="7"/>
      <c r="M14" s="5"/>
      <c r="N14" s="5"/>
      <c r="O14" s="5"/>
      <c r="P14" s="5"/>
    </row>
    <row r="15" spans="1:16" x14ac:dyDescent="0.25">
      <c r="A15" s="4">
        <v>2</v>
      </c>
      <c r="B15" s="5" t="str">
        <f>"AHMAD ADHA BIN MOHAMAD TAHAR"</f>
        <v>AHMAD ADHA BIN MOHAMAD TAHAR</v>
      </c>
      <c r="C15" s="6" t="str">
        <f>"990328065779"</f>
        <v>990328065779</v>
      </c>
      <c r="D15" s="6" t="str">
        <f t="shared" si="0"/>
        <v>MTA</v>
      </c>
      <c r="E15" s="21"/>
      <c r="F15" s="7"/>
      <c r="G15" s="7"/>
      <c r="H15" s="7"/>
      <c r="I15" s="7"/>
      <c r="J15" s="7"/>
      <c r="K15" s="7"/>
      <c r="L15" s="7"/>
      <c r="M15" s="5"/>
      <c r="N15" s="5"/>
      <c r="O15" s="5"/>
      <c r="P15" s="5"/>
    </row>
    <row r="16" spans="1:16" x14ac:dyDescent="0.25">
      <c r="A16" s="4">
        <v>3</v>
      </c>
      <c r="B16" s="5" t="str">
        <f>"AHMAD IKMAL BIN ISHAK"</f>
        <v>AHMAD IKMAL BIN ISHAK</v>
      </c>
      <c r="C16" s="6" t="str">
        <f>"991207065865"</f>
        <v>991207065865</v>
      </c>
      <c r="D16" s="6" t="str">
        <f t="shared" si="0"/>
        <v>MTA</v>
      </c>
      <c r="E16" s="21"/>
      <c r="F16" s="7"/>
      <c r="G16" s="7"/>
      <c r="H16" s="7"/>
      <c r="I16" s="7"/>
      <c r="J16" s="7"/>
      <c r="K16" s="7"/>
      <c r="L16" s="7"/>
      <c r="M16" s="5"/>
      <c r="N16" s="5"/>
      <c r="O16" s="5"/>
      <c r="P16" s="5"/>
    </row>
    <row r="17" spans="1:16" x14ac:dyDescent="0.25">
      <c r="A17" s="4">
        <v>4</v>
      </c>
      <c r="B17" s="5" t="str">
        <f>"AMIR HAMZAH BIN KAMARUL AZLAN"</f>
        <v>AMIR HAMZAH BIN KAMARUL AZLAN</v>
      </c>
      <c r="C17" s="6" t="str">
        <f>"990304015435"</f>
        <v>990304015435</v>
      </c>
      <c r="D17" s="6" t="str">
        <f t="shared" si="0"/>
        <v>MTA</v>
      </c>
      <c r="E17" s="21"/>
      <c r="F17" s="7"/>
      <c r="G17" s="7"/>
      <c r="H17" s="7"/>
      <c r="I17" s="7"/>
      <c r="J17" s="7"/>
      <c r="K17" s="7"/>
      <c r="L17" s="7"/>
      <c r="M17" s="5"/>
      <c r="N17" s="5"/>
      <c r="O17" s="5"/>
      <c r="P17" s="5"/>
    </row>
    <row r="18" spans="1:16" x14ac:dyDescent="0.25">
      <c r="A18" s="4">
        <v>5</v>
      </c>
      <c r="B18" s="5" t="str">
        <f>"KHAIROL HAKIMI BIN ZULKEFLI"</f>
        <v>KHAIROL HAKIMI BIN ZULKEFLI</v>
      </c>
      <c r="C18" s="6" t="str">
        <f>"990218066009"</f>
        <v>990218066009</v>
      </c>
      <c r="D18" s="6" t="str">
        <f t="shared" si="0"/>
        <v>MTA</v>
      </c>
      <c r="E18" s="21"/>
      <c r="F18" s="7"/>
      <c r="G18" s="7"/>
      <c r="H18" s="7"/>
      <c r="I18" s="7"/>
      <c r="J18" s="7"/>
      <c r="K18" s="7"/>
      <c r="L18" s="7"/>
      <c r="M18" s="5"/>
      <c r="N18" s="5"/>
      <c r="O18" s="5"/>
      <c r="P18" s="5"/>
    </row>
    <row r="19" spans="1:16" x14ac:dyDescent="0.25">
      <c r="A19" s="4">
        <v>6</v>
      </c>
      <c r="B19" s="5" t="str">
        <f>"MOHAMAD IQMAL SYAFIQ BIN MOHD SHAKERI"</f>
        <v>MOHAMAD IQMAL SYAFIQ BIN MOHD SHAKERI</v>
      </c>
      <c r="C19" s="6" t="str">
        <f>"990416065461"</f>
        <v>990416065461</v>
      </c>
      <c r="D19" s="6" t="str">
        <f t="shared" si="0"/>
        <v>MTA</v>
      </c>
      <c r="E19" s="21"/>
      <c r="F19" s="7"/>
      <c r="G19" s="7"/>
      <c r="H19" s="7"/>
      <c r="I19" s="7"/>
      <c r="J19" s="7"/>
      <c r="K19" s="7"/>
      <c r="L19" s="7"/>
      <c r="M19" s="5"/>
      <c r="N19" s="5"/>
      <c r="O19" s="5"/>
      <c r="P19" s="5"/>
    </row>
    <row r="20" spans="1:16" x14ac:dyDescent="0.25">
      <c r="A20" s="4">
        <v>7</v>
      </c>
      <c r="B20" s="5" t="str">
        <f>"MUHAMAD SOLIHIN BIN SUHAIMI"</f>
        <v>MUHAMAD SOLIHIN BIN SUHAIMI</v>
      </c>
      <c r="C20" s="6" t="str">
        <f>"991121065223"</f>
        <v>991121065223</v>
      </c>
      <c r="D20" s="6" t="str">
        <f t="shared" si="0"/>
        <v>MTA</v>
      </c>
      <c r="E20" s="21"/>
      <c r="F20" s="7"/>
      <c r="G20" s="7"/>
      <c r="H20" s="7"/>
      <c r="I20" s="7"/>
      <c r="J20" s="7"/>
      <c r="K20" s="7"/>
      <c r="L20" s="7"/>
      <c r="M20" s="5"/>
      <c r="N20" s="5"/>
      <c r="O20" s="5"/>
      <c r="P20" s="5"/>
    </row>
    <row r="21" spans="1:16" x14ac:dyDescent="0.25">
      <c r="A21" s="4">
        <v>8</v>
      </c>
      <c r="B21" s="5" t="str">
        <f>"MUHAMAD ZAMZURI BIN YUSLEE"</f>
        <v>MUHAMAD ZAMZURI BIN YUSLEE</v>
      </c>
      <c r="C21" s="6" t="str">
        <f>"990324065077"</f>
        <v>990324065077</v>
      </c>
      <c r="D21" s="6" t="str">
        <f t="shared" si="0"/>
        <v>MTA</v>
      </c>
      <c r="E21" s="21"/>
      <c r="F21" s="7"/>
      <c r="G21" s="7"/>
      <c r="H21" s="7"/>
      <c r="I21" s="7"/>
      <c r="J21" s="7"/>
      <c r="K21" s="7"/>
      <c r="L21" s="7"/>
      <c r="M21" s="5"/>
      <c r="N21" s="5"/>
      <c r="O21" s="5"/>
      <c r="P21" s="5"/>
    </row>
    <row r="22" spans="1:16" x14ac:dyDescent="0.25">
      <c r="A22" s="4">
        <v>9</v>
      </c>
      <c r="B22" s="5" t="str">
        <f>"MUHAMMAD AFIQ BIN NORDIN"</f>
        <v>MUHAMMAD AFIQ BIN NORDIN</v>
      </c>
      <c r="C22" s="6" t="str">
        <f>"991216065437"</f>
        <v>991216065437</v>
      </c>
      <c r="D22" s="6" t="str">
        <f t="shared" si="0"/>
        <v>MTA</v>
      </c>
      <c r="E22" s="21"/>
      <c r="F22" s="7"/>
      <c r="G22" s="7"/>
      <c r="H22" s="7"/>
      <c r="I22" s="7"/>
      <c r="J22" s="7"/>
      <c r="K22" s="7"/>
      <c r="L22" s="7"/>
      <c r="M22" s="5"/>
      <c r="N22" s="5"/>
      <c r="O22" s="5"/>
      <c r="P22" s="5"/>
    </row>
    <row r="23" spans="1:16" x14ac:dyDescent="0.25">
      <c r="A23" s="4">
        <v>10</v>
      </c>
      <c r="B23" s="5" t="str">
        <f>"MUHAMMAD AZWAN FIKRY BIN MUHAMMAD HISHAM"</f>
        <v>MUHAMMAD AZWAN FIKRY BIN MUHAMMAD HISHAM</v>
      </c>
      <c r="C23" s="6" t="str">
        <f>"990816066519"</f>
        <v>990816066519</v>
      </c>
      <c r="D23" s="6" t="str">
        <f t="shared" si="0"/>
        <v>MTA</v>
      </c>
      <c r="E23" s="21"/>
      <c r="F23" s="7"/>
      <c r="G23" s="7"/>
      <c r="H23" s="7"/>
      <c r="I23" s="7"/>
      <c r="J23" s="7"/>
      <c r="K23" s="7"/>
      <c r="L23" s="7"/>
      <c r="M23" s="5"/>
      <c r="N23" s="5"/>
      <c r="O23" s="5"/>
      <c r="P23" s="5"/>
    </row>
    <row r="24" spans="1:16" x14ac:dyDescent="0.25">
      <c r="A24" s="4">
        <v>11</v>
      </c>
      <c r="B24" s="5" t="str">
        <f>"MUHAMMAD FARIES BIN MOHD NAZARI"</f>
        <v>MUHAMMAD FARIES BIN MOHD NAZARI</v>
      </c>
      <c r="C24" s="6" t="str">
        <f>"990920035499"</f>
        <v>990920035499</v>
      </c>
      <c r="D24" s="6" t="str">
        <f t="shared" si="0"/>
        <v>MTA</v>
      </c>
      <c r="E24" s="21"/>
      <c r="F24" s="7"/>
      <c r="G24" s="7"/>
      <c r="H24" s="7"/>
      <c r="I24" s="7"/>
      <c r="J24" s="7"/>
      <c r="K24" s="7"/>
      <c r="L24" s="7"/>
      <c r="M24" s="5"/>
      <c r="N24" s="5"/>
      <c r="O24" s="5"/>
      <c r="P24" s="5"/>
    </row>
    <row r="25" spans="1:16" x14ac:dyDescent="0.25">
      <c r="A25" s="4">
        <v>12</v>
      </c>
      <c r="B25" s="5" t="str">
        <f>"MUHAMMAD FIRDAUS BIN HAZMAN"</f>
        <v>MUHAMMAD FIRDAUS BIN HAZMAN</v>
      </c>
      <c r="C25" s="6" t="str">
        <f>"990407065371"</f>
        <v>990407065371</v>
      </c>
      <c r="D25" s="6" t="str">
        <f t="shared" si="0"/>
        <v>MTA</v>
      </c>
      <c r="E25" s="21"/>
      <c r="F25" s="7"/>
      <c r="G25" s="7"/>
      <c r="H25" s="7"/>
      <c r="I25" s="7"/>
      <c r="J25" s="7"/>
      <c r="K25" s="7"/>
      <c r="L25" s="7"/>
      <c r="M25" s="5"/>
      <c r="N25" s="5"/>
      <c r="O25" s="5"/>
      <c r="P25" s="5"/>
    </row>
    <row r="26" spans="1:16" x14ac:dyDescent="0.25">
      <c r="A26" s="4">
        <v>13</v>
      </c>
      <c r="B26" s="5" t="str">
        <f>"MUHAMMAD HAFIZAM BIN NASRUL"</f>
        <v>MUHAMMAD HAFIZAM BIN NASRUL</v>
      </c>
      <c r="C26" s="6" t="str">
        <f>"990518065809"</f>
        <v>990518065809</v>
      </c>
      <c r="D26" s="6" t="str">
        <f t="shared" si="0"/>
        <v>MTA</v>
      </c>
      <c r="E26" s="21"/>
      <c r="F26" s="7"/>
      <c r="G26" s="7"/>
      <c r="H26" s="7"/>
      <c r="I26" s="7"/>
      <c r="J26" s="7"/>
      <c r="K26" s="7"/>
      <c r="L26" s="7"/>
      <c r="M26" s="5"/>
      <c r="N26" s="5"/>
      <c r="O26" s="5"/>
      <c r="P26" s="5"/>
    </row>
    <row r="27" spans="1:16" x14ac:dyDescent="0.25">
      <c r="A27" s="4">
        <v>14</v>
      </c>
      <c r="B27" s="5" t="str">
        <f>"MUHAMMAD HAKIMI BIN SAPIA'E"</f>
        <v>MUHAMMAD HAKIMI BIN SAPIA'E</v>
      </c>
      <c r="C27" s="6" t="str">
        <f>"990301065971"</f>
        <v>990301065971</v>
      </c>
      <c r="D27" s="6" t="str">
        <f t="shared" si="0"/>
        <v>MTA</v>
      </c>
      <c r="E27" s="21"/>
      <c r="F27" s="7"/>
      <c r="G27" s="7"/>
      <c r="H27" s="7"/>
      <c r="I27" s="7"/>
      <c r="J27" s="7"/>
      <c r="K27" s="7"/>
      <c r="L27" s="7"/>
      <c r="M27" s="5"/>
      <c r="N27" s="5"/>
      <c r="O27" s="5"/>
      <c r="P27" s="5"/>
    </row>
    <row r="28" spans="1:16" x14ac:dyDescent="0.25">
      <c r="A28" s="4">
        <v>15</v>
      </c>
      <c r="B28" s="5" t="str">
        <f>"MUHAMMAD LUQMAN BIN MD NOOR"</f>
        <v>MUHAMMAD LUQMAN BIN MD NOOR</v>
      </c>
      <c r="C28" s="6" t="str">
        <f>"990517035819"</f>
        <v>990517035819</v>
      </c>
      <c r="D28" s="6" t="str">
        <f t="shared" si="0"/>
        <v>MTA</v>
      </c>
      <c r="E28" s="21"/>
      <c r="F28" s="7"/>
      <c r="G28" s="7"/>
      <c r="H28" s="7"/>
      <c r="I28" s="7"/>
      <c r="J28" s="7"/>
      <c r="K28" s="7"/>
      <c r="L28" s="7"/>
      <c r="M28" s="5"/>
      <c r="N28" s="5"/>
      <c r="O28" s="5"/>
      <c r="P28" s="5"/>
    </row>
    <row r="29" spans="1:16" x14ac:dyDescent="0.25">
      <c r="A29" s="4">
        <v>16</v>
      </c>
      <c r="B29" s="5" t="str">
        <f>"MUHAMMAD NIZAM BIN KAMARUDDIN"</f>
        <v>MUHAMMAD NIZAM BIN KAMARUDDIN</v>
      </c>
      <c r="C29" s="6" t="str">
        <f>"991215145857"</f>
        <v>991215145857</v>
      </c>
      <c r="D29" s="6" t="str">
        <f t="shared" si="0"/>
        <v>MTA</v>
      </c>
      <c r="E29" s="21"/>
      <c r="F29" s="7"/>
      <c r="G29" s="7"/>
      <c r="H29" s="7"/>
      <c r="I29" s="7"/>
      <c r="J29" s="7"/>
      <c r="K29" s="7"/>
      <c r="L29" s="7"/>
      <c r="M29" s="5"/>
      <c r="N29" s="5"/>
      <c r="O29" s="5"/>
      <c r="P29" s="5"/>
    </row>
    <row r="30" spans="1:16" x14ac:dyDescent="0.25">
      <c r="A30" s="4">
        <v>17</v>
      </c>
      <c r="B30" s="5" t="str">
        <f>"MUHAMMAD SYAKIR BIN JAMALUDIN"</f>
        <v>MUHAMMAD SYAKIR BIN JAMALUDIN</v>
      </c>
      <c r="C30" s="6" t="str">
        <f>"990714065873"</f>
        <v>990714065873</v>
      </c>
      <c r="D30" s="6" t="str">
        <f t="shared" si="0"/>
        <v>MTA</v>
      </c>
      <c r="E30" s="21"/>
      <c r="F30" s="7"/>
      <c r="G30" s="7"/>
      <c r="H30" s="7"/>
      <c r="I30" s="7"/>
      <c r="J30" s="7"/>
      <c r="K30" s="7"/>
      <c r="L30" s="7"/>
      <c r="M30" s="5"/>
      <c r="N30" s="5"/>
      <c r="O30" s="5"/>
      <c r="P30" s="5"/>
    </row>
    <row r="31" spans="1:16" x14ac:dyDescent="0.25">
      <c r="A31" s="4">
        <v>18</v>
      </c>
      <c r="B31" s="5" t="str">
        <f>"MUHAMMAD ZULKHAIRI BIN MOHD ISMAWI"</f>
        <v>MUHAMMAD ZULKHAIRI BIN MOHD ISMAWI</v>
      </c>
      <c r="C31" s="6" t="str">
        <f>"990602107311"</f>
        <v>990602107311</v>
      </c>
      <c r="D31" s="6" t="str">
        <f t="shared" si="0"/>
        <v>MTA</v>
      </c>
      <c r="E31" s="21"/>
      <c r="F31" s="7"/>
      <c r="G31" s="7"/>
      <c r="H31" s="7"/>
      <c r="I31" s="7"/>
      <c r="J31" s="7"/>
      <c r="K31" s="7"/>
      <c r="L31" s="7"/>
      <c r="M31" s="5"/>
      <c r="N31" s="5"/>
      <c r="O31" s="5"/>
      <c r="P31" s="5"/>
    </row>
    <row r="32" spans="1:16" x14ac:dyDescent="0.25">
      <c r="A32" s="4">
        <v>19</v>
      </c>
      <c r="B32" s="5" t="str">
        <f>"NORHAMIZAN BIN ZAMRI"</f>
        <v>NORHAMIZAN BIN ZAMRI</v>
      </c>
      <c r="C32" s="6" t="str">
        <f>"990512035633"</f>
        <v>990512035633</v>
      </c>
      <c r="D32" s="6" t="str">
        <f t="shared" si="0"/>
        <v>MTA</v>
      </c>
      <c r="E32" s="21"/>
      <c r="F32" s="7"/>
      <c r="G32" s="7"/>
      <c r="H32" s="7"/>
      <c r="I32" s="7"/>
      <c r="J32" s="7"/>
      <c r="K32" s="7"/>
      <c r="L32" s="7"/>
      <c r="M32" s="5"/>
      <c r="N32" s="5"/>
      <c r="O32" s="5"/>
      <c r="P32" s="5"/>
    </row>
    <row r="33" spans="1:16" x14ac:dyDescent="0.25">
      <c r="A33" s="4">
        <v>20</v>
      </c>
      <c r="B33" s="5" t="str">
        <f>"RAJA AMMAR ZAQWAN BIN RAJA AFINDI"</f>
        <v>RAJA AMMAR ZAQWAN BIN RAJA AFINDI</v>
      </c>
      <c r="C33" s="6" t="str">
        <f>"990928065385"</f>
        <v>990928065385</v>
      </c>
      <c r="D33" s="6" t="str">
        <f t="shared" si="0"/>
        <v>MTA</v>
      </c>
      <c r="E33" s="21"/>
      <c r="F33" s="7"/>
      <c r="G33" s="7"/>
      <c r="H33" s="7"/>
      <c r="I33" s="7"/>
      <c r="J33" s="7"/>
      <c r="K33" s="7"/>
      <c r="L33" s="7"/>
      <c r="M33" s="5"/>
      <c r="N33" s="5"/>
      <c r="O33" s="5"/>
      <c r="P33" s="5"/>
    </row>
    <row r="34" spans="1:16" x14ac:dyDescent="0.25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6" spans="1:16" x14ac:dyDescent="0.25">
      <c r="A36" s="10"/>
      <c r="B36" s="10" t="s">
        <v>49</v>
      </c>
    </row>
    <row r="37" spans="1:16" x14ac:dyDescent="0.25">
      <c r="A37" s="10"/>
      <c r="B37" s="10" t="s">
        <v>50</v>
      </c>
    </row>
    <row r="38" spans="1:16" x14ac:dyDescent="0.25">
      <c r="A38" s="10"/>
    </row>
    <row r="40" spans="1:16" x14ac:dyDescent="0.25">
      <c r="A40" s="27" t="s">
        <v>58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</row>
    <row r="41" spans="1:16" ht="15.75" x14ac:dyDescent="0.25">
      <c r="A41" s="27" t="s">
        <v>29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</row>
    <row r="42" spans="1:16" ht="15.75" x14ac:dyDescent="0.25">
      <c r="A42" s="34" t="s">
        <v>1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</row>
    <row r="43" spans="1:16" ht="15.75" x14ac:dyDescent="0.25">
      <c r="A43" s="34" t="s">
        <v>2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</row>
    <row r="44" spans="1:16" ht="15.75" x14ac:dyDescent="0.25">
      <c r="A44" s="35" t="s">
        <v>3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</row>
    <row r="45" spans="1:16" ht="15.75" x14ac:dyDescent="0.25">
      <c r="A45" s="35" t="s">
        <v>4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</row>
    <row r="46" spans="1:16" ht="15.75" x14ac:dyDescent="0.25">
      <c r="A46" s="1" t="s">
        <v>5</v>
      </c>
    </row>
    <row r="47" spans="1:16" x14ac:dyDescent="0.25">
      <c r="A47" s="28" t="s">
        <v>6</v>
      </c>
      <c r="B47" s="28"/>
      <c r="C47" s="28"/>
      <c r="F47" s="29" t="s">
        <v>52</v>
      </c>
      <c r="G47" s="29"/>
      <c r="H47" s="29"/>
      <c r="I47" s="29"/>
      <c r="J47" s="29"/>
      <c r="K47" s="29"/>
      <c r="L47" s="29"/>
    </row>
    <row r="48" spans="1:16" x14ac:dyDescent="0.25">
      <c r="A48" s="2" t="s">
        <v>8</v>
      </c>
    </row>
    <row r="49" spans="1:16" x14ac:dyDescent="0.25">
      <c r="A49" s="28" t="s">
        <v>59</v>
      </c>
      <c r="B49" s="28"/>
      <c r="C49" s="28"/>
      <c r="F49" s="29" t="s">
        <v>53</v>
      </c>
      <c r="G49" s="29"/>
      <c r="H49" s="29"/>
      <c r="I49" s="29"/>
      <c r="J49" s="29"/>
      <c r="K49" s="29"/>
      <c r="L49" s="29"/>
    </row>
    <row r="51" spans="1:16" ht="30.75" customHeight="1" x14ac:dyDescent="0.25">
      <c r="A51" s="33" t="s">
        <v>10</v>
      </c>
      <c r="B51" s="33" t="s">
        <v>11</v>
      </c>
      <c r="C51" s="33" t="s">
        <v>12</v>
      </c>
      <c r="D51" s="33" t="s">
        <v>13</v>
      </c>
      <c r="E51" s="33" t="s">
        <v>14</v>
      </c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1:16" ht="15" customHeight="1" x14ac:dyDescent="0.25">
      <c r="A52" s="33"/>
      <c r="B52" s="33"/>
      <c r="C52" s="33"/>
      <c r="D52" s="33"/>
      <c r="E52" s="24" t="s">
        <v>54</v>
      </c>
      <c r="F52" s="24"/>
      <c r="G52" s="24" t="s">
        <v>55</v>
      </c>
      <c r="H52" s="24"/>
      <c r="I52" s="24" t="s">
        <v>56</v>
      </c>
      <c r="J52" s="24"/>
      <c r="K52" s="24" t="s">
        <v>57</v>
      </c>
      <c r="L52" s="24"/>
      <c r="M52" s="3"/>
      <c r="N52" s="3"/>
      <c r="O52" s="3"/>
      <c r="P52" s="3"/>
    </row>
    <row r="53" spans="1:16" x14ac:dyDescent="0.25">
      <c r="A53" s="33"/>
      <c r="B53" s="33"/>
      <c r="C53" s="33"/>
      <c r="D53" s="33"/>
      <c r="E53" s="3" t="s">
        <v>19</v>
      </c>
      <c r="F53" s="3" t="s">
        <v>20</v>
      </c>
      <c r="G53" s="3" t="s">
        <v>21</v>
      </c>
      <c r="H53" s="3" t="s">
        <v>22</v>
      </c>
      <c r="I53" s="3" t="s">
        <v>23</v>
      </c>
      <c r="J53" s="3" t="s">
        <v>24</v>
      </c>
      <c r="K53" s="3" t="s">
        <v>25</v>
      </c>
      <c r="L53" s="3" t="s">
        <v>26</v>
      </c>
      <c r="M53" s="3"/>
      <c r="N53" s="3"/>
      <c r="O53" s="3"/>
      <c r="P53" s="3"/>
    </row>
    <row r="54" spans="1:16" x14ac:dyDescent="0.25">
      <c r="A54" s="4">
        <v>21</v>
      </c>
      <c r="B54" s="5"/>
      <c r="C54" s="5"/>
      <c r="D54" s="6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1:16" x14ac:dyDescent="0.25">
      <c r="A55" s="4">
        <v>22</v>
      </c>
      <c r="B55" s="5"/>
      <c r="C55" s="5"/>
      <c r="D55" s="6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1:16" x14ac:dyDescent="0.25">
      <c r="A56" s="4">
        <v>23</v>
      </c>
      <c r="B56" s="5"/>
      <c r="C56" s="5"/>
      <c r="D56" s="6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1:16" x14ac:dyDescent="0.25">
      <c r="A57" s="4">
        <v>24</v>
      </c>
      <c r="B57" s="5"/>
      <c r="C57" s="5"/>
      <c r="D57" s="6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1:16" x14ac:dyDescent="0.25">
      <c r="A58" s="4">
        <v>25</v>
      </c>
      <c r="B58" s="5"/>
      <c r="C58" s="5"/>
      <c r="D58" s="6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16" x14ac:dyDescent="0.25">
      <c r="A59" s="4">
        <v>26</v>
      </c>
      <c r="B59" s="5"/>
      <c r="C59" s="5"/>
      <c r="D59" s="6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1:16" x14ac:dyDescent="0.25">
      <c r="A60" s="4">
        <v>27</v>
      </c>
      <c r="B60" s="5"/>
      <c r="C60" s="5"/>
      <c r="D60" s="6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x14ac:dyDescent="0.25">
      <c r="A61" s="4">
        <v>28</v>
      </c>
      <c r="B61" s="5"/>
      <c r="C61" s="5"/>
      <c r="D61" s="6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6" x14ac:dyDescent="0.25">
      <c r="A62" s="4">
        <v>29</v>
      </c>
      <c r="B62" s="5"/>
      <c r="C62" s="5"/>
      <c r="D62" s="6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1:16" x14ac:dyDescent="0.25">
      <c r="A63" s="4">
        <v>30</v>
      </c>
      <c r="B63" s="5"/>
      <c r="C63" s="5"/>
      <c r="D63" s="6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x14ac:dyDescent="0.25">
      <c r="A64" s="4">
        <v>31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x14ac:dyDescent="0.25">
      <c r="A65" s="4">
        <v>32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1:16" x14ac:dyDescent="0.25">
      <c r="A66" s="4">
        <v>33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1:16" x14ac:dyDescent="0.25">
      <c r="A67" s="4">
        <v>34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 x14ac:dyDescent="0.25">
      <c r="A68" s="4">
        <v>35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x14ac:dyDescent="0.25">
      <c r="A69" s="4">
        <v>36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x14ac:dyDescent="0.25">
      <c r="A70" s="4">
        <v>37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 x14ac:dyDescent="0.25">
      <c r="A71" s="4">
        <v>38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x14ac:dyDescent="0.25">
      <c r="A72" s="4">
        <v>39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x14ac:dyDescent="0.25">
      <c r="A73" s="4">
        <v>40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 x14ac:dyDescent="0.25">
      <c r="A74" s="8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6" spans="1:16" x14ac:dyDescent="0.25">
      <c r="A76" s="10"/>
      <c r="B76" s="10" t="s">
        <v>49</v>
      </c>
    </row>
    <row r="77" spans="1:16" x14ac:dyDescent="0.25">
      <c r="A77" s="10"/>
      <c r="B77" s="10" t="s">
        <v>50</v>
      </c>
    </row>
    <row r="78" spans="1:16" x14ac:dyDescent="0.25">
      <c r="A78" s="10"/>
    </row>
    <row r="80" spans="1:16" x14ac:dyDescent="0.25">
      <c r="A80" s="27" t="s">
        <v>30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</row>
  </sheetData>
  <sheetProtection password="9ECD" sheet="1" objects="1" scenarios="1"/>
  <mergeCells count="38">
    <mergeCell ref="E52:F52"/>
    <mergeCell ref="G52:H52"/>
    <mergeCell ref="I52:J52"/>
    <mergeCell ref="K52:L52"/>
    <mergeCell ref="A80:P80"/>
    <mergeCell ref="A51:A53"/>
    <mergeCell ref="B51:B53"/>
    <mergeCell ref="C51:C53"/>
    <mergeCell ref="D51:D53"/>
    <mergeCell ref="E51:P51"/>
    <mergeCell ref="A45:P45"/>
    <mergeCell ref="A47:C47"/>
    <mergeCell ref="F47:L47"/>
    <mergeCell ref="A49:C49"/>
    <mergeCell ref="F49:L49"/>
    <mergeCell ref="A44:P44"/>
    <mergeCell ref="A9:C9"/>
    <mergeCell ref="F9:L9"/>
    <mergeCell ref="A11:A13"/>
    <mergeCell ref="B11:B13"/>
    <mergeCell ref="C11:C13"/>
    <mergeCell ref="D11:D13"/>
    <mergeCell ref="E11:P11"/>
    <mergeCell ref="E12:F12"/>
    <mergeCell ref="G12:H12"/>
    <mergeCell ref="I12:J12"/>
    <mergeCell ref="K12:L12"/>
    <mergeCell ref="A40:P40"/>
    <mergeCell ref="A41:P41"/>
    <mergeCell ref="A42:P42"/>
    <mergeCell ref="A43:P43"/>
    <mergeCell ref="A7:C7"/>
    <mergeCell ref="F7:L7"/>
    <mergeCell ref="A1:P1"/>
    <mergeCell ref="A2:P2"/>
    <mergeCell ref="A3:P3"/>
    <mergeCell ref="A4:P4"/>
    <mergeCell ref="A5:P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topLeftCell="A4" zoomScale="90" zoomScaleNormal="90" workbookViewId="0">
      <selection activeCell="L13" sqref="L13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</cols>
  <sheetData>
    <row r="1" spans="1:16" ht="15.75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5.75" x14ac:dyDescent="0.2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15.75" x14ac:dyDescent="0.25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15.75" x14ac:dyDescent="0.25">
      <c r="A5" s="35" t="s">
        <v>4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6" ht="15.75" x14ac:dyDescent="0.25">
      <c r="A6" s="1" t="s">
        <v>5</v>
      </c>
    </row>
    <row r="7" spans="1:16" x14ac:dyDescent="0.25">
      <c r="A7" s="28" t="s">
        <v>6</v>
      </c>
      <c r="B7" s="28"/>
      <c r="C7" s="28"/>
      <c r="F7" s="29" t="s">
        <v>43</v>
      </c>
      <c r="G7" s="29"/>
      <c r="H7" s="29"/>
      <c r="I7" s="29"/>
      <c r="J7" s="29"/>
      <c r="K7" s="29"/>
      <c r="L7" s="29"/>
    </row>
    <row r="8" spans="1:16" x14ac:dyDescent="0.25">
      <c r="A8" s="2" t="s">
        <v>8</v>
      </c>
    </row>
    <row r="9" spans="1:16" x14ac:dyDescent="0.25">
      <c r="A9" s="28" t="s">
        <v>59</v>
      </c>
      <c r="B9" s="28"/>
      <c r="C9" s="28"/>
      <c r="F9" s="29" t="s">
        <v>44</v>
      </c>
      <c r="G9" s="29"/>
      <c r="H9" s="29"/>
      <c r="I9" s="29"/>
      <c r="J9" s="29"/>
      <c r="K9" s="29"/>
      <c r="L9" s="29"/>
    </row>
    <row r="11" spans="1:16" ht="29.25" customHeight="1" x14ac:dyDescent="0.25">
      <c r="A11" s="33" t="s">
        <v>10</v>
      </c>
      <c r="B11" s="33" t="s">
        <v>11</v>
      </c>
      <c r="C11" s="33" t="s">
        <v>12</v>
      </c>
      <c r="D11" s="33" t="s">
        <v>13</v>
      </c>
      <c r="E11" s="33" t="s">
        <v>14</v>
      </c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6" ht="15" customHeight="1" x14ac:dyDescent="0.25">
      <c r="A12" s="33"/>
      <c r="B12" s="33"/>
      <c r="C12" s="33"/>
      <c r="D12" s="33"/>
      <c r="E12" s="24" t="s">
        <v>45</v>
      </c>
      <c r="F12" s="24"/>
      <c r="G12" s="24" t="s">
        <v>46</v>
      </c>
      <c r="H12" s="24"/>
      <c r="I12" s="24" t="s">
        <v>47</v>
      </c>
      <c r="J12" s="24"/>
      <c r="K12" s="24" t="s">
        <v>48</v>
      </c>
      <c r="L12" s="24"/>
      <c r="M12" s="3"/>
      <c r="N12" s="3"/>
      <c r="O12" s="3"/>
      <c r="P12" s="3"/>
    </row>
    <row r="13" spans="1:16" x14ac:dyDescent="0.25">
      <c r="A13" s="33"/>
      <c r="B13" s="33"/>
      <c r="C13" s="33"/>
      <c r="D13" s="33"/>
      <c r="E13" s="3" t="s">
        <v>19</v>
      </c>
      <c r="F13" s="3" t="s">
        <v>20</v>
      </c>
      <c r="G13" s="3" t="s">
        <v>21</v>
      </c>
      <c r="H13" s="3" t="s">
        <v>22</v>
      </c>
      <c r="I13" s="3" t="s">
        <v>23</v>
      </c>
      <c r="J13" s="3" t="s">
        <v>24</v>
      </c>
      <c r="K13" s="3" t="s">
        <v>25</v>
      </c>
      <c r="L13" s="3" t="s">
        <v>26</v>
      </c>
      <c r="M13" s="3"/>
      <c r="N13" s="3"/>
      <c r="O13" s="3"/>
      <c r="P13" s="3"/>
    </row>
    <row r="14" spans="1:16" x14ac:dyDescent="0.25">
      <c r="A14" s="4">
        <v>1</v>
      </c>
      <c r="B14" s="5" t="str">
        <f>"AFWAN SABIQ BIN MOHD NOOR RAMDZOM"</f>
        <v>AFWAN SABIQ BIN MOHD NOOR RAMDZOM</v>
      </c>
      <c r="C14" s="6" t="str">
        <f>"990802066577"</f>
        <v>990802066577</v>
      </c>
      <c r="D14" s="6" t="str">
        <f t="shared" ref="D14:D33" si="0">"MTK"</f>
        <v>MTK</v>
      </c>
      <c r="E14" s="7"/>
      <c r="F14" s="7"/>
      <c r="G14" s="7"/>
      <c r="H14" s="7"/>
      <c r="I14" s="7"/>
      <c r="J14" s="7"/>
      <c r="K14" s="7"/>
      <c r="L14" s="7"/>
      <c r="M14" s="5"/>
      <c r="N14" s="5"/>
      <c r="O14" s="5"/>
      <c r="P14" s="5"/>
    </row>
    <row r="15" spans="1:16" x14ac:dyDescent="0.25">
      <c r="A15" s="4">
        <v>2</v>
      </c>
      <c r="B15" s="5" t="str">
        <f>"AHMAD FIQRI BIN MOHAMAD ROSLI"</f>
        <v>AHMAD FIQRI BIN MOHAMAD ROSLI</v>
      </c>
      <c r="C15" s="6" t="str">
        <f>"990610065449"</f>
        <v>990610065449</v>
      </c>
      <c r="D15" s="6" t="str">
        <f t="shared" si="0"/>
        <v>MTK</v>
      </c>
      <c r="E15" s="7"/>
      <c r="F15" s="7"/>
      <c r="G15" s="7"/>
      <c r="H15" s="7"/>
      <c r="I15" s="7"/>
      <c r="J15" s="7"/>
      <c r="K15" s="7"/>
      <c r="L15" s="7"/>
      <c r="M15" s="5"/>
      <c r="N15" s="5"/>
      <c r="O15" s="5"/>
      <c r="P15" s="5"/>
    </row>
    <row r="16" spans="1:16" x14ac:dyDescent="0.25">
      <c r="A16" s="4">
        <v>3</v>
      </c>
      <c r="B16" s="5" t="str">
        <f>"AHMAD ZAIHAR BIN ZAB SAIFOLADZHAR"</f>
        <v>AHMAD ZAIHAR BIN ZAB SAIFOLADZHAR</v>
      </c>
      <c r="C16" s="6" t="str">
        <f>"990821146601"</f>
        <v>990821146601</v>
      </c>
      <c r="D16" s="6" t="str">
        <f t="shared" si="0"/>
        <v>MTK</v>
      </c>
      <c r="E16" s="7"/>
      <c r="F16" s="7"/>
      <c r="G16" s="7"/>
      <c r="H16" s="7"/>
      <c r="I16" s="7"/>
      <c r="J16" s="7"/>
      <c r="K16" s="7"/>
      <c r="L16" s="7"/>
      <c r="M16" s="5"/>
      <c r="N16" s="5"/>
      <c r="O16" s="5"/>
      <c r="P16" s="5"/>
    </row>
    <row r="17" spans="1:16" x14ac:dyDescent="0.25">
      <c r="A17" s="4">
        <v>4</v>
      </c>
      <c r="B17" s="5" t="str">
        <f>"AZIZUL FIKRI BIN ISMAIL"</f>
        <v>AZIZUL FIKRI BIN ISMAIL</v>
      </c>
      <c r="C17" s="6" t="str">
        <f>"990217065071"</f>
        <v>990217065071</v>
      </c>
      <c r="D17" s="6" t="str">
        <f t="shared" si="0"/>
        <v>MTK</v>
      </c>
      <c r="E17" s="7"/>
      <c r="F17" s="7"/>
      <c r="G17" s="7"/>
      <c r="H17" s="7"/>
      <c r="I17" s="7"/>
      <c r="J17" s="7"/>
      <c r="K17" s="7"/>
      <c r="L17" s="7"/>
      <c r="M17" s="5"/>
      <c r="N17" s="5"/>
      <c r="O17" s="5"/>
      <c r="P17" s="5"/>
    </row>
    <row r="18" spans="1:16" x14ac:dyDescent="0.25">
      <c r="A18" s="4">
        <v>5</v>
      </c>
      <c r="B18" s="5" t="str">
        <f>"ISQANDAR ZULQARNAIN BIN NOR HALIM"</f>
        <v>ISQANDAR ZULQARNAIN BIN NOR HALIM</v>
      </c>
      <c r="C18" s="6" t="str">
        <f>"990801066639"</f>
        <v>990801066639</v>
      </c>
      <c r="D18" s="6" t="str">
        <f t="shared" si="0"/>
        <v>MTK</v>
      </c>
      <c r="E18" s="7"/>
      <c r="F18" s="7"/>
      <c r="G18" s="7"/>
      <c r="H18" s="7"/>
      <c r="I18" s="7"/>
      <c r="J18" s="7"/>
      <c r="K18" s="7"/>
      <c r="L18" s="7"/>
      <c r="M18" s="5"/>
      <c r="N18" s="5"/>
      <c r="O18" s="5"/>
      <c r="P18" s="5"/>
    </row>
    <row r="19" spans="1:16" x14ac:dyDescent="0.25">
      <c r="A19" s="4">
        <v>6</v>
      </c>
      <c r="B19" s="5" t="str">
        <f>"KHAIRUL RIDUAN BIN KHAIRUDIN"</f>
        <v>KHAIRUL RIDUAN BIN KHAIRUDIN</v>
      </c>
      <c r="C19" s="6" t="str">
        <f>"990910065475"</f>
        <v>990910065475</v>
      </c>
      <c r="D19" s="6" t="str">
        <f t="shared" si="0"/>
        <v>MTK</v>
      </c>
      <c r="E19" s="7"/>
      <c r="F19" s="7"/>
      <c r="G19" s="7"/>
      <c r="H19" s="7"/>
      <c r="I19" s="7"/>
      <c r="J19" s="7"/>
      <c r="K19" s="7"/>
      <c r="L19" s="7"/>
      <c r="M19" s="5"/>
      <c r="N19" s="5"/>
      <c r="O19" s="5"/>
      <c r="P19" s="5"/>
    </row>
    <row r="20" spans="1:16" x14ac:dyDescent="0.25">
      <c r="A20" s="4">
        <v>7</v>
      </c>
      <c r="B20" s="5" t="str">
        <f>"LUKMAN HAKIM BIN AMRAN"</f>
        <v>LUKMAN HAKIM BIN AMRAN</v>
      </c>
      <c r="C20" s="6" t="str">
        <f>"991128066149"</f>
        <v>991128066149</v>
      </c>
      <c r="D20" s="6" t="str">
        <f t="shared" si="0"/>
        <v>MTK</v>
      </c>
      <c r="E20" s="7"/>
      <c r="F20" s="7"/>
      <c r="G20" s="7"/>
      <c r="H20" s="7"/>
      <c r="I20" s="7"/>
      <c r="J20" s="7"/>
      <c r="K20" s="7"/>
      <c r="L20" s="7"/>
      <c r="M20" s="5"/>
      <c r="N20" s="5"/>
      <c r="O20" s="5"/>
      <c r="P20" s="5"/>
    </row>
    <row r="21" spans="1:16" x14ac:dyDescent="0.25">
      <c r="A21" s="4">
        <v>8</v>
      </c>
      <c r="B21" s="5" t="str">
        <f>"MALINDRA BIN MOHD NOR"</f>
        <v>MALINDRA BIN MOHD NOR</v>
      </c>
      <c r="C21" s="6" t="str">
        <f>"991214065599"</f>
        <v>991214065599</v>
      </c>
      <c r="D21" s="6" t="str">
        <f t="shared" si="0"/>
        <v>MTK</v>
      </c>
      <c r="E21" s="7"/>
      <c r="F21" s="7"/>
      <c r="G21" s="7"/>
      <c r="H21" s="7"/>
      <c r="I21" s="7"/>
      <c r="J21" s="7"/>
      <c r="K21" s="7"/>
      <c r="L21" s="7"/>
      <c r="M21" s="5"/>
      <c r="N21" s="5"/>
      <c r="O21" s="5"/>
      <c r="P21" s="5"/>
    </row>
    <row r="22" spans="1:16" x14ac:dyDescent="0.25">
      <c r="A22" s="4">
        <v>9</v>
      </c>
      <c r="B22" s="5" t="str">
        <f>"MUHAMAD ADWA TAUFIQ BIN AZIZAN"</f>
        <v>MUHAMAD ADWA TAUFIQ BIN AZIZAN</v>
      </c>
      <c r="C22" s="6" t="str">
        <f>"991226066097"</f>
        <v>991226066097</v>
      </c>
      <c r="D22" s="6" t="str">
        <f t="shared" si="0"/>
        <v>MTK</v>
      </c>
      <c r="E22" s="7"/>
      <c r="F22" s="7"/>
      <c r="G22" s="7"/>
      <c r="H22" s="7"/>
      <c r="I22" s="7"/>
      <c r="J22" s="7"/>
      <c r="K22" s="7"/>
      <c r="L22" s="7"/>
      <c r="M22" s="5"/>
      <c r="N22" s="5"/>
      <c r="O22" s="5"/>
      <c r="P22" s="5"/>
    </row>
    <row r="23" spans="1:16" x14ac:dyDescent="0.25">
      <c r="A23" s="4">
        <v>10</v>
      </c>
      <c r="B23" s="5" t="str">
        <f>"MUHAMAD ARIF HAKIMIN BIN MUHAMAD YUSOH"</f>
        <v>MUHAMAD ARIF HAKIMIN BIN MUHAMAD YUSOH</v>
      </c>
      <c r="C23" s="6" t="str">
        <f>"991008146443"</f>
        <v>991008146443</v>
      </c>
      <c r="D23" s="6" t="str">
        <f t="shared" si="0"/>
        <v>MTK</v>
      </c>
      <c r="E23" s="7"/>
      <c r="F23" s="7"/>
      <c r="G23" s="7"/>
      <c r="H23" s="7"/>
      <c r="I23" s="7"/>
      <c r="J23" s="7"/>
      <c r="K23" s="7"/>
      <c r="L23" s="7"/>
      <c r="M23" s="5"/>
      <c r="N23" s="5"/>
      <c r="O23" s="5"/>
      <c r="P23" s="5"/>
    </row>
    <row r="24" spans="1:16" x14ac:dyDescent="0.25">
      <c r="A24" s="4">
        <v>11</v>
      </c>
      <c r="B24" s="5" t="str">
        <f>"MUHAMMAD ADIB SYAHIR BIN ABDULLAH"</f>
        <v>MUHAMMAD ADIB SYAHIR BIN ABDULLAH</v>
      </c>
      <c r="C24" s="6" t="str">
        <f>"990504146691"</f>
        <v>990504146691</v>
      </c>
      <c r="D24" s="6" t="str">
        <f t="shared" si="0"/>
        <v>MTK</v>
      </c>
      <c r="E24" s="7"/>
      <c r="F24" s="7"/>
      <c r="G24" s="7"/>
      <c r="H24" s="7"/>
      <c r="I24" s="7"/>
      <c r="J24" s="7"/>
      <c r="K24" s="7"/>
      <c r="L24" s="7"/>
      <c r="M24" s="5"/>
      <c r="N24" s="5"/>
      <c r="O24" s="5"/>
      <c r="P24" s="5"/>
    </row>
    <row r="25" spans="1:16" x14ac:dyDescent="0.25">
      <c r="A25" s="4">
        <v>12</v>
      </c>
      <c r="B25" s="5" t="str">
        <f>"MUHAMMAD AIKAL BIN ALIAS"</f>
        <v>MUHAMMAD AIKAL BIN ALIAS</v>
      </c>
      <c r="C25" s="6" t="str">
        <f>"990410065903"</f>
        <v>990410065903</v>
      </c>
      <c r="D25" s="6" t="str">
        <f t="shared" si="0"/>
        <v>MTK</v>
      </c>
      <c r="E25" s="7"/>
      <c r="F25" s="7"/>
      <c r="G25" s="7"/>
      <c r="H25" s="7"/>
      <c r="I25" s="7"/>
      <c r="J25" s="7"/>
      <c r="K25" s="7"/>
      <c r="L25" s="7"/>
      <c r="M25" s="5"/>
      <c r="N25" s="5"/>
      <c r="O25" s="5"/>
      <c r="P25" s="5"/>
    </row>
    <row r="26" spans="1:16" x14ac:dyDescent="0.25">
      <c r="A26" s="4">
        <v>13</v>
      </c>
      <c r="B26" s="5" t="str">
        <f>"MUHAMMAD AMIRUL FIQRI BIN MOHD NADZARI"</f>
        <v>MUHAMMAD AMIRUL FIQRI BIN MOHD NADZARI</v>
      </c>
      <c r="C26" s="6" t="str">
        <f>"990715065701"</f>
        <v>990715065701</v>
      </c>
      <c r="D26" s="6" t="str">
        <f t="shared" si="0"/>
        <v>MTK</v>
      </c>
      <c r="E26" s="7"/>
      <c r="F26" s="7"/>
      <c r="G26" s="7"/>
      <c r="H26" s="7"/>
      <c r="I26" s="7"/>
      <c r="J26" s="7"/>
      <c r="K26" s="7"/>
      <c r="L26" s="7"/>
      <c r="M26" s="5"/>
      <c r="N26" s="5"/>
      <c r="O26" s="5"/>
      <c r="P26" s="5"/>
    </row>
    <row r="27" spans="1:16" x14ac:dyDescent="0.25">
      <c r="A27" s="4">
        <v>14</v>
      </c>
      <c r="B27" s="5" t="str">
        <f>"MUHAMMAD FADZLI BIN JOHARI"</f>
        <v>MUHAMMAD FADZLI BIN JOHARI</v>
      </c>
      <c r="C27" s="6" t="str">
        <f>"990817066633"</f>
        <v>990817066633</v>
      </c>
      <c r="D27" s="6" t="str">
        <f t="shared" si="0"/>
        <v>MTK</v>
      </c>
      <c r="E27" s="7"/>
      <c r="F27" s="7"/>
      <c r="G27" s="7"/>
      <c r="H27" s="7"/>
      <c r="I27" s="7"/>
      <c r="J27" s="7"/>
      <c r="K27" s="7"/>
      <c r="L27" s="7"/>
      <c r="M27" s="5"/>
      <c r="N27" s="5"/>
      <c r="O27" s="5"/>
      <c r="P27" s="5"/>
    </row>
    <row r="28" spans="1:16" x14ac:dyDescent="0.25">
      <c r="A28" s="4">
        <v>15</v>
      </c>
      <c r="B28" s="5" t="str">
        <f>"MUHAMMAD FARIDZUDDIN BIN MOHD ZUKI"</f>
        <v>MUHAMMAD FARIDZUDDIN BIN MOHD ZUKI</v>
      </c>
      <c r="C28" s="6" t="str">
        <f>"990623065675"</f>
        <v>990623065675</v>
      </c>
      <c r="D28" s="6" t="str">
        <f t="shared" si="0"/>
        <v>MTK</v>
      </c>
      <c r="E28" s="7"/>
      <c r="F28" s="7"/>
      <c r="G28" s="7"/>
      <c r="H28" s="7"/>
      <c r="I28" s="7"/>
      <c r="J28" s="7"/>
      <c r="K28" s="7"/>
      <c r="L28" s="7"/>
      <c r="M28" s="5"/>
      <c r="N28" s="5"/>
      <c r="O28" s="5"/>
      <c r="P28" s="5"/>
    </row>
    <row r="29" spans="1:16" x14ac:dyDescent="0.25">
      <c r="A29" s="4">
        <v>16</v>
      </c>
      <c r="B29" s="5" t="str">
        <f>"MUHAMMAD HAFIZI RASHDI BIN HUSAIN"</f>
        <v>MUHAMMAD HAFIZI RASHDI BIN HUSAIN</v>
      </c>
      <c r="C29" s="6" t="str">
        <f>"990528065431"</f>
        <v>990528065431</v>
      </c>
      <c r="D29" s="6" t="str">
        <f t="shared" si="0"/>
        <v>MTK</v>
      </c>
      <c r="E29" s="7"/>
      <c r="F29" s="7"/>
      <c r="G29" s="7"/>
      <c r="H29" s="7"/>
      <c r="I29" s="7"/>
      <c r="J29" s="7"/>
      <c r="K29" s="7"/>
      <c r="L29" s="7"/>
      <c r="M29" s="5"/>
      <c r="N29" s="5"/>
      <c r="O29" s="5"/>
      <c r="P29" s="5"/>
    </row>
    <row r="30" spans="1:16" x14ac:dyDescent="0.25">
      <c r="A30" s="4">
        <v>17</v>
      </c>
      <c r="B30" s="5" t="str">
        <f>"MUHAMMAD NA'EEM NAUFAL BIN MOHD SHARIF"</f>
        <v>MUHAMMAD NA'EEM NAUFAL BIN MOHD SHARIF</v>
      </c>
      <c r="C30" s="6" t="str">
        <f>"990817145761"</f>
        <v>990817145761</v>
      </c>
      <c r="D30" s="6" t="str">
        <f t="shared" si="0"/>
        <v>MTK</v>
      </c>
      <c r="E30" s="7"/>
      <c r="F30" s="7"/>
      <c r="G30" s="7"/>
      <c r="H30" s="7"/>
      <c r="I30" s="7"/>
      <c r="J30" s="7"/>
      <c r="K30" s="7"/>
      <c r="L30" s="7"/>
      <c r="M30" s="5"/>
      <c r="N30" s="5"/>
      <c r="O30" s="5"/>
      <c r="P30" s="5"/>
    </row>
    <row r="31" spans="1:16" x14ac:dyDescent="0.25">
      <c r="A31" s="4">
        <v>18</v>
      </c>
      <c r="B31" s="5" t="str">
        <f>"MUHAMMAD NOR SALBUNIE BIN ABDUL MAJID"</f>
        <v>MUHAMMAD NOR SALBUNIE BIN ABDUL MAJID</v>
      </c>
      <c r="C31" s="6" t="str">
        <f>"991111065051"</f>
        <v>991111065051</v>
      </c>
      <c r="D31" s="6" t="str">
        <f t="shared" si="0"/>
        <v>MTK</v>
      </c>
      <c r="E31" s="7"/>
      <c r="F31" s="7"/>
      <c r="G31" s="7"/>
      <c r="H31" s="7"/>
      <c r="I31" s="7"/>
      <c r="J31" s="7"/>
      <c r="K31" s="7"/>
      <c r="L31" s="7"/>
      <c r="M31" s="5"/>
      <c r="N31" s="5"/>
      <c r="O31" s="5"/>
      <c r="P31" s="5"/>
    </row>
    <row r="32" spans="1:16" x14ac:dyDescent="0.25">
      <c r="A32" s="4">
        <v>19</v>
      </c>
      <c r="B32" s="5" t="str">
        <f>"MUHAMMAD RIZAL BIN ISMAIL"</f>
        <v>MUHAMMAD RIZAL BIN ISMAIL</v>
      </c>
      <c r="C32" s="6" t="str">
        <f>"991021066325"</f>
        <v>991021066325</v>
      </c>
      <c r="D32" s="6" t="str">
        <f t="shared" si="0"/>
        <v>MTK</v>
      </c>
      <c r="E32" s="7"/>
      <c r="F32" s="7"/>
      <c r="G32" s="7"/>
      <c r="H32" s="7"/>
      <c r="I32" s="7"/>
      <c r="J32" s="7"/>
      <c r="K32" s="7"/>
      <c r="L32" s="7"/>
      <c r="M32" s="5"/>
      <c r="N32" s="5"/>
      <c r="O32" s="5"/>
      <c r="P32" s="5"/>
    </row>
    <row r="33" spans="1:16" x14ac:dyDescent="0.25">
      <c r="A33" s="4">
        <v>20</v>
      </c>
      <c r="B33" s="5" t="str">
        <f>"MUHAMMAD SHAHRIL BIN MOHD ZAINUDDIN"</f>
        <v>MUHAMMAD SHAHRIL BIN MOHD ZAINUDDIN</v>
      </c>
      <c r="C33" s="6" t="str">
        <f>"980831065515"</f>
        <v>980831065515</v>
      </c>
      <c r="D33" s="6" t="str">
        <f t="shared" si="0"/>
        <v>MTK</v>
      </c>
      <c r="E33" s="7"/>
      <c r="F33" s="7"/>
      <c r="G33" s="7"/>
      <c r="H33" s="7"/>
      <c r="I33" s="7"/>
      <c r="J33" s="7"/>
      <c r="K33" s="7"/>
      <c r="L33" s="7"/>
      <c r="M33" s="5"/>
      <c r="N33" s="5"/>
      <c r="O33" s="5"/>
      <c r="P33" s="5"/>
    </row>
    <row r="34" spans="1:16" x14ac:dyDescent="0.25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6" spans="1:16" x14ac:dyDescent="0.25">
      <c r="A36" s="10"/>
      <c r="B36" s="10" t="s">
        <v>49</v>
      </c>
    </row>
    <row r="37" spans="1:16" x14ac:dyDescent="0.25">
      <c r="A37" s="10"/>
      <c r="B37" s="10" t="s">
        <v>50</v>
      </c>
    </row>
    <row r="38" spans="1:16" x14ac:dyDescent="0.25">
      <c r="A38" s="10"/>
    </row>
    <row r="40" spans="1:16" x14ac:dyDescent="0.25">
      <c r="A40" s="27" t="s">
        <v>51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</row>
    <row r="41" spans="1:16" ht="15.75" x14ac:dyDescent="0.25">
      <c r="A41" s="27" t="s">
        <v>29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</row>
    <row r="42" spans="1:16" ht="15.75" x14ac:dyDescent="0.25">
      <c r="A42" s="34" t="s">
        <v>1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</row>
    <row r="43" spans="1:16" ht="15.75" x14ac:dyDescent="0.25">
      <c r="A43" s="34" t="s">
        <v>2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</row>
    <row r="44" spans="1:16" ht="15.75" x14ac:dyDescent="0.25">
      <c r="A44" s="35" t="s">
        <v>3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</row>
    <row r="45" spans="1:16" ht="15.75" x14ac:dyDescent="0.25">
      <c r="A45" s="35" t="s">
        <v>4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</row>
    <row r="46" spans="1:16" ht="15.75" x14ac:dyDescent="0.25">
      <c r="A46" s="1" t="s">
        <v>5</v>
      </c>
    </row>
    <row r="47" spans="1:16" x14ac:dyDescent="0.25">
      <c r="A47" s="28" t="s">
        <v>6</v>
      </c>
      <c r="B47" s="28"/>
      <c r="C47" s="28"/>
      <c r="F47" s="29" t="s">
        <v>43</v>
      </c>
      <c r="G47" s="29"/>
      <c r="H47" s="29"/>
      <c r="I47" s="29"/>
      <c r="J47" s="29"/>
      <c r="K47" s="29"/>
      <c r="L47" s="29"/>
    </row>
    <row r="48" spans="1:16" x14ac:dyDescent="0.25">
      <c r="A48" s="2" t="s">
        <v>8</v>
      </c>
    </row>
    <row r="49" spans="1:16" x14ac:dyDescent="0.25">
      <c r="A49" s="28" t="s">
        <v>59</v>
      </c>
      <c r="B49" s="28"/>
      <c r="C49" s="28"/>
      <c r="F49" s="29" t="s">
        <v>44</v>
      </c>
      <c r="G49" s="29"/>
      <c r="H49" s="29"/>
      <c r="I49" s="29"/>
      <c r="J49" s="29"/>
      <c r="K49" s="29"/>
      <c r="L49" s="29"/>
    </row>
    <row r="51" spans="1:16" ht="31.5" customHeight="1" x14ac:dyDescent="0.25">
      <c r="A51" s="33" t="s">
        <v>10</v>
      </c>
      <c r="B51" s="33" t="s">
        <v>11</v>
      </c>
      <c r="C51" s="33" t="s">
        <v>12</v>
      </c>
      <c r="D51" s="33" t="s">
        <v>13</v>
      </c>
      <c r="E51" s="33" t="s">
        <v>14</v>
      </c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1:16" ht="15" customHeight="1" x14ac:dyDescent="0.25">
      <c r="A52" s="33"/>
      <c r="B52" s="33"/>
      <c r="C52" s="33"/>
      <c r="D52" s="33"/>
      <c r="E52" s="24" t="s">
        <v>45</v>
      </c>
      <c r="F52" s="24"/>
      <c r="G52" s="24" t="s">
        <v>46</v>
      </c>
      <c r="H52" s="24"/>
      <c r="I52" s="24" t="s">
        <v>47</v>
      </c>
      <c r="J52" s="24"/>
      <c r="K52" s="24" t="s">
        <v>48</v>
      </c>
      <c r="L52" s="24"/>
      <c r="M52" s="3"/>
      <c r="N52" s="3"/>
      <c r="O52" s="3"/>
      <c r="P52" s="3"/>
    </row>
    <row r="53" spans="1:16" x14ac:dyDescent="0.25">
      <c r="A53" s="33"/>
      <c r="B53" s="33"/>
      <c r="C53" s="33"/>
      <c r="D53" s="33"/>
      <c r="E53" s="3" t="s">
        <v>19</v>
      </c>
      <c r="F53" s="3" t="s">
        <v>20</v>
      </c>
      <c r="G53" s="3" t="s">
        <v>21</v>
      </c>
      <c r="H53" s="3" t="s">
        <v>22</v>
      </c>
      <c r="I53" s="3" t="s">
        <v>23</v>
      </c>
      <c r="J53" s="3" t="s">
        <v>24</v>
      </c>
      <c r="K53" s="3" t="s">
        <v>25</v>
      </c>
      <c r="L53" s="3" t="s">
        <v>26</v>
      </c>
      <c r="M53" s="3"/>
      <c r="N53" s="3"/>
      <c r="O53" s="3"/>
      <c r="P53" s="3"/>
    </row>
    <row r="54" spans="1:16" x14ac:dyDescent="0.25">
      <c r="A54" s="4">
        <v>21</v>
      </c>
      <c r="B54" s="5" t="str">
        <f>"MUHAMMAD SOLLEH BIN KAMALUDIN"</f>
        <v>MUHAMMAD SOLLEH BIN KAMALUDIN</v>
      </c>
      <c r="C54" s="6" t="str">
        <f>"990430066073"</f>
        <v>990430066073</v>
      </c>
      <c r="D54" s="6" t="str">
        <f>"MTK"</f>
        <v>MTK</v>
      </c>
      <c r="E54" s="7"/>
      <c r="F54" s="7"/>
      <c r="G54" s="7"/>
      <c r="H54" s="7"/>
      <c r="I54" s="7"/>
      <c r="J54" s="7"/>
      <c r="K54" s="7"/>
      <c r="L54" s="7"/>
      <c r="M54" s="5"/>
      <c r="N54" s="5"/>
      <c r="O54" s="5"/>
      <c r="P54" s="5"/>
    </row>
    <row r="55" spans="1:16" x14ac:dyDescent="0.25">
      <c r="A55" s="4">
        <v>22</v>
      </c>
      <c r="B55" s="5" t="str">
        <f>"MUHAMMAD TAUFIQ BIN ROZIMI"</f>
        <v>MUHAMMAD TAUFIQ BIN ROZIMI</v>
      </c>
      <c r="C55" s="6" t="str">
        <f>"990725035047"</f>
        <v>990725035047</v>
      </c>
      <c r="D55" s="6" t="str">
        <f>"MTK"</f>
        <v>MTK</v>
      </c>
      <c r="E55" s="7"/>
      <c r="F55" s="7"/>
      <c r="G55" s="7"/>
      <c r="H55" s="7"/>
      <c r="I55" s="7"/>
      <c r="J55" s="7"/>
      <c r="K55" s="7"/>
      <c r="L55" s="7"/>
      <c r="M55" s="5"/>
      <c r="N55" s="5"/>
      <c r="O55" s="5"/>
      <c r="P55" s="5"/>
    </row>
    <row r="56" spans="1:16" x14ac:dyDescent="0.25">
      <c r="A56" s="4">
        <v>23</v>
      </c>
      <c r="B56" s="5" t="str">
        <f>"NOR ADILAH BINTI AZIZAN"</f>
        <v>NOR ADILAH BINTI AZIZAN</v>
      </c>
      <c r="C56" s="6" t="str">
        <f>"990603065686"</f>
        <v>990603065686</v>
      </c>
      <c r="D56" s="6" t="str">
        <f>"MTK"</f>
        <v>MTK</v>
      </c>
      <c r="E56" s="7"/>
      <c r="F56" s="7"/>
      <c r="G56" s="7"/>
      <c r="H56" s="7"/>
      <c r="I56" s="7"/>
      <c r="J56" s="7"/>
      <c r="K56" s="7"/>
      <c r="L56" s="7"/>
      <c r="M56" s="5"/>
      <c r="N56" s="5"/>
      <c r="O56" s="5"/>
      <c r="P56" s="5"/>
    </row>
    <row r="57" spans="1:16" x14ac:dyDescent="0.25">
      <c r="A57" s="4">
        <v>24</v>
      </c>
      <c r="B57" s="5" t="str">
        <f>"SYAFIQ ZUHAIRI BIN MOHD RASDI"</f>
        <v>SYAFIQ ZUHAIRI BIN MOHD RASDI</v>
      </c>
      <c r="C57" s="6" t="str">
        <f>"991014035467"</f>
        <v>991014035467</v>
      </c>
      <c r="D57" s="6" t="str">
        <f>"MTK"</f>
        <v>MTK</v>
      </c>
      <c r="E57" s="7"/>
      <c r="F57" s="7"/>
      <c r="G57" s="7"/>
      <c r="H57" s="7"/>
      <c r="I57" s="7"/>
      <c r="J57" s="7"/>
      <c r="K57" s="7"/>
      <c r="L57" s="7"/>
      <c r="M57" s="5"/>
      <c r="N57" s="5"/>
      <c r="O57" s="5"/>
      <c r="P57" s="5"/>
    </row>
    <row r="58" spans="1:16" x14ac:dyDescent="0.25">
      <c r="A58" s="4">
        <v>25</v>
      </c>
      <c r="B58" s="5"/>
      <c r="C58" s="5"/>
      <c r="D58" s="6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16" x14ac:dyDescent="0.25">
      <c r="A59" s="4">
        <v>26</v>
      </c>
      <c r="B59" s="5"/>
      <c r="C59" s="5"/>
      <c r="D59" s="6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1:16" x14ac:dyDescent="0.25">
      <c r="A60" s="4">
        <v>27</v>
      </c>
      <c r="B60" s="5"/>
      <c r="C60" s="5"/>
      <c r="D60" s="6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x14ac:dyDescent="0.25">
      <c r="A61" s="4">
        <v>28</v>
      </c>
      <c r="B61" s="5"/>
      <c r="C61" s="5"/>
      <c r="D61" s="6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6" x14ac:dyDescent="0.25">
      <c r="A62" s="4">
        <v>29</v>
      </c>
      <c r="B62" s="5"/>
      <c r="C62" s="5"/>
      <c r="D62" s="6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1:16" x14ac:dyDescent="0.25">
      <c r="A63" s="4">
        <v>30</v>
      </c>
      <c r="B63" s="5"/>
      <c r="C63" s="5"/>
      <c r="D63" s="6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x14ac:dyDescent="0.25">
      <c r="A64" s="4">
        <v>31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x14ac:dyDescent="0.25">
      <c r="A65" s="4">
        <v>32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1:16" x14ac:dyDescent="0.25">
      <c r="A66" s="4">
        <v>33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1:16" x14ac:dyDescent="0.25">
      <c r="A67" s="4">
        <v>34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 x14ac:dyDescent="0.25">
      <c r="A68" s="4">
        <v>35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x14ac:dyDescent="0.25">
      <c r="A69" s="4">
        <v>36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x14ac:dyDescent="0.25">
      <c r="A70" s="4">
        <v>37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 x14ac:dyDescent="0.25">
      <c r="A71" s="4">
        <v>38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x14ac:dyDescent="0.25">
      <c r="A72" s="4">
        <v>39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x14ac:dyDescent="0.25">
      <c r="A73" s="4">
        <v>40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 x14ac:dyDescent="0.25">
      <c r="A74" s="8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6" spans="1:16" x14ac:dyDescent="0.25">
      <c r="A76" s="10"/>
      <c r="B76" s="10" t="s">
        <v>49</v>
      </c>
    </row>
    <row r="77" spans="1:16" x14ac:dyDescent="0.25">
      <c r="A77" s="10"/>
      <c r="B77" s="10" t="s">
        <v>50</v>
      </c>
    </row>
    <row r="78" spans="1:16" x14ac:dyDescent="0.25">
      <c r="A78" s="10"/>
    </row>
    <row r="80" spans="1:16" x14ac:dyDescent="0.25">
      <c r="A80" s="27" t="s">
        <v>30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</row>
  </sheetData>
  <sheetProtection password="9ECD" sheet="1" objects="1" scenarios="1"/>
  <mergeCells count="38">
    <mergeCell ref="E52:F52"/>
    <mergeCell ref="G52:H52"/>
    <mergeCell ref="I52:J52"/>
    <mergeCell ref="K52:L52"/>
    <mergeCell ref="A80:P80"/>
    <mergeCell ref="A51:A53"/>
    <mergeCell ref="B51:B53"/>
    <mergeCell ref="C51:C53"/>
    <mergeCell ref="D51:D53"/>
    <mergeCell ref="E51:P51"/>
    <mergeCell ref="A45:P45"/>
    <mergeCell ref="A47:C47"/>
    <mergeCell ref="F47:L47"/>
    <mergeCell ref="A49:C49"/>
    <mergeCell ref="F49:L49"/>
    <mergeCell ref="A44:P44"/>
    <mergeCell ref="A9:C9"/>
    <mergeCell ref="F9:L9"/>
    <mergeCell ref="A11:A13"/>
    <mergeCell ref="B11:B13"/>
    <mergeCell ref="C11:C13"/>
    <mergeCell ref="D11:D13"/>
    <mergeCell ref="E11:P11"/>
    <mergeCell ref="E12:F12"/>
    <mergeCell ref="G12:H12"/>
    <mergeCell ref="I12:J12"/>
    <mergeCell ref="K12:L12"/>
    <mergeCell ref="A40:P40"/>
    <mergeCell ref="A41:P41"/>
    <mergeCell ref="A42:P42"/>
    <mergeCell ref="A43:P43"/>
    <mergeCell ref="A7:C7"/>
    <mergeCell ref="F7:L7"/>
    <mergeCell ref="A1:P1"/>
    <mergeCell ref="A2:P2"/>
    <mergeCell ref="A3:P3"/>
    <mergeCell ref="A4:P4"/>
    <mergeCell ref="A5:P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topLeftCell="B1" zoomScale="90" zoomScaleNormal="90" workbookViewId="0">
      <selection activeCell="G56" sqref="G56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</cols>
  <sheetData>
    <row r="1" spans="1:16" ht="15.75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5.75" x14ac:dyDescent="0.2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15.75" x14ac:dyDescent="0.25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15.75" x14ac:dyDescent="0.25">
      <c r="A5" s="35" t="s">
        <v>4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6" ht="15.75" x14ac:dyDescent="0.25">
      <c r="A6" s="1" t="s">
        <v>5</v>
      </c>
    </row>
    <row r="7" spans="1:16" x14ac:dyDescent="0.25">
      <c r="A7" s="28" t="s">
        <v>6</v>
      </c>
      <c r="B7" s="28"/>
      <c r="C7" s="28"/>
      <c r="F7" s="29" t="s">
        <v>32</v>
      </c>
      <c r="G7" s="29"/>
      <c r="H7" s="29"/>
      <c r="I7" s="29"/>
      <c r="J7" s="29"/>
      <c r="K7" s="29"/>
      <c r="L7" s="29"/>
    </row>
    <row r="8" spans="1:16" x14ac:dyDescent="0.25">
      <c r="A8" s="2" t="s">
        <v>8</v>
      </c>
    </row>
    <row r="9" spans="1:16" x14ac:dyDescent="0.25">
      <c r="A9" s="28" t="s">
        <v>59</v>
      </c>
      <c r="B9" s="28"/>
      <c r="C9" s="28"/>
      <c r="F9" s="29" t="s">
        <v>33</v>
      </c>
      <c r="G9" s="29"/>
      <c r="H9" s="29"/>
      <c r="I9" s="29"/>
      <c r="J9" s="29"/>
      <c r="K9" s="29"/>
      <c r="L9" s="29"/>
    </row>
    <row r="11" spans="1:16" ht="29.25" customHeight="1" x14ac:dyDescent="0.25">
      <c r="A11" s="33" t="s">
        <v>10</v>
      </c>
      <c r="B11" s="33" t="s">
        <v>11</v>
      </c>
      <c r="C11" s="33" t="s">
        <v>12</v>
      </c>
      <c r="D11" s="33" t="s">
        <v>13</v>
      </c>
      <c r="E11" s="33" t="s">
        <v>14</v>
      </c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6" ht="15" customHeight="1" x14ac:dyDescent="0.25">
      <c r="A12" s="33"/>
      <c r="B12" s="33"/>
      <c r="C12" s="33"/>
      <c r="D12" s="33"/>
      <c r="E12" s="24" t="s">
        <v>34</v>
      </c>
      <c r="F12" s="24"/>
      <c r="G12" s="24" t="s">
        <v>35</v>
      </c>
      <c r="H12" s="24"/>
      <c r="I12" s="24" t="s">
        <v>36</v>
      </c>
      <c r="J12" s="24"/>
      <c r="K12" s="24" t="s">
        <v>37</v>
      </c>
      <c r="L12" s="24"/>
      <c r="M12" s="25" t="s">
        <v>38</v>
      </c>
      <c r="N12" s="26"/>
      <c r="O12" s="3"/>
      <c r="P12" s="3"/>
    </row>
    <row r="13" spans="1:16" x14ac:dyDescent="0.25">
      <c r="A13" s="33"/>
      <c r="B13" s="33"/>
      <c r="C13" s="33"/>
      <c r="D13" s="33"/>
      <c r="E13" s="3" t="s">
        <v>19</v>
      </c>
      <c r="F13" s="3" t="s">
        <v>20</v>
      </c>
      <c r="G13" s="3" t="s">
        <v>21</v>
      </c>
      <c r="H13" s="3" t="s">
        <v>22</v>
      </c>
      <c r="I13" s="3" t="s">
        <v>23</v>
      </c>
      <c r="J13" s="3" t="s">
        <v>24</v>
      </c>
      <c r="K13" s="3" t="s">
        <v>25</v>
      </c>
      <c r="L13" s="3" t="s">
        <v>26</v>
      </c>
      <c r="M13" s="3" t="s">
        <v>39</v>
      </c>
      <c r="N13" s="3" t="s">
        <v>40</v>
      </c>
      <c r="O13" s="3"/>
      <c r="P13" s="3"/>
    </row>
    <row r="14" spans="1:16" x14ac:dyDescent="0.25">
      <c r="A14" s="4">
        <v>1</v>
      </c>
      <c r="B14" s="5" t="str">
        <f>"ADI AIMAN RAHIMI BIN JUNUS"</f>
        <v>ADI AIMAN RAHIMI BIN JUNUS</v>
      </c>
      <c r="C14" s="6" t="str">
        <f>"991203065171"</f>
        <v>991203065171</v>
      </c>
      <c r="D14" s="6" t="str">
        <f t="shared" ref="D14:D33" si="0">"WTP"</f>
        <v>WTP</v>
      </c>
      <c r="E14" s="7"/>
      <c r="F14" s="7"/>
      <c r="G14" s="21"/>
      <c r="H14" s="7"/>
      <c r="I14" s="7"/>
      <c r="J14" s="7"/>
      <c r="K14" s="7"/>
      <c r="L14" s="7"/>
      <c r="M14" s="7"/>
      <c r="N14" s="7"/>
      <c r="O14" s="5"/>
      <c r="P14" s="5"/>
    </row>
    <row r="15" spans="1:16" x14ac:dyDescent="0.25">
      <c r="A15" s="4">
        <v>2</v>
      </c>
      <c r="B15" s="5" t="str">
        <f>"AHMAD DANISH BIN AHMAD RAMLI"</f>
        <v>AHMAD DANISH BIN AHMAD RAMLI</v>
      </c>
      <c r="C15" s="6" t="str">
        <f>"991211065657"</f>
        <v>991211065657</v>
      </c>
      <c r="D15" s="6" t="str">
        <f t="shared" si="0"/>
        <v>WTP</v>
      </c>
      <c r="E15" s="7"/>
      <c r="F15" s="7"/>
      <c r="G15" s="21"/>
      <c r="H15" s="7"/>
      <c r="I15" s="7"/>
      <c r="J15" s="7"/>
      <c r="K15" s="7"/>
      <c r="L15" s="7"/>
      <c r="M15" s="7"/>
      <c r="N15" s="7"/>
      <c r="O15" s="5"/>
      <c r="P15" s="5"/>
    </row>
    <row r="16" spans="1:16" x14ac:dyDescent="0.25">
      <c r="A16" s="4">
        <v>3</v>
      </c>
      <c r="B16" s="5" t="str">
        <f>"AIDIL AFZAL BIN ANUAR"</f>
        <v>AIDIL AFZAL BIN ANUAR</v>
      </c>
      <c r="C16" s="6" t="str">
        <f>"990425106245"</f>
        <v>990425106245</v>
      </c>
      <c r="D16" s="6" t="str">
        <f t="shared" si="0"/>
        <v>WTP</v>
      </c>
      <c r="E16" s="7"/>
      <c r="F16" s="7"/>
      <c r="G16" s="21"/>
      <c r="H16" s="7"/>
      <c r="I16" s="7"/>
      <c r="J16" s="7"/>
      <c r="K16" s="7"/>
      <c r="L16" s="7"/>
      <c r="M16" s="7"/>
      <c r="N16" s="7"/>
      <c r="O16" s="5"/>
      <c r="P16" s="5"/>
    </row>
    <row r="17" spans="1:16" x14ac:dyDescent="0.25">
      <c r="A17" s="4">
        <v>4</v>
      </c>
      <c r="B17" s="5" t="str">
        <f>"ARIF IZZARUDIN BIN MOHAMMAD AZMAN"</f>
        <v>ARIF IZZARUDIN BIN MOHAMMAD AZMAN</v>
      </c>
      <c r="C17" s="6" t="str">
        <f>"990529065847"</f>
        <v>990529065847</v>
      </c>
      <c r="D17" s="6" t="str">
        <f t="shared" si="0"/>
        <v>WTP</v>
      </c>
      <c r="E17" s="7"/>
      <c r="F17" s="7"/>
      <c r="G17" s="21"/>
      <c r="H17" s="7"/>
      <c r="I17" s="7"/>
      <c r="J17" s="7"/>
      <c r="K17" s="7"/>
      <c r="L17" s="7"/>
      <c r="M17" s="7"/>
      <c r="N17" s="7"/>
      <c r="O17" s="5"/>
      <c r="P17" s="5"/>
    </row>
    <row r="18" spans="1:16" x14ac:dyDescent="0.25">
      <c r="A18" s="4">
        <v>5</v>
      </c>
      <c r="B18" s="5" t="str">
        <f>"AZAIEMAN BIN AHMAT  SAHAIMI"</f>
        <v>AZAIEMAN BIN AHMAT  SAHAIMI</v>
      </c>
      <c r="C18" s="6" t="str">
        <f>"991017035171"</f>
        <v>991017035171</v>
      </c>
      <c r="D18" s="6" t="str">
        <f t="shared" si="0"/>
        <v>WTP</v>
      </c>
      <c r="E18" s="7"/>
      <c r="F18" s="7"/>
      <c r="G18" s="21"/>
      <c r="H18" s="7"/>
      <c r="I18" s="7"/>
      <c r="J18" s="7"/>
      <c r="K18" s="7"/>
      <c r="L18" s="7"/>
      <c r="M18" s="7"/>
      <c r="N18" s="7"/>
      <c r="O18" s="5"/>
      <c r="P18" s="5"/>
    </row>
    <row r="19" spans="1:16" x14ac:dyDescent="0.25">
      <c r="A19" s="4">
        <v>6</v>
      </c>
      <c r="B19" s="5" t="str">
        <f>"FARAH NADIA ILLYANIE BINTI BEDUL RAHIM"</f>
        <v>FARAH NADIA ILLYANIE BINTI BEDUL RAHIM</v>
      </c>
      <c r="C19" s="6" t="str">
        <f>"990903146250"</f>
        <v>990903146250</v>
      </c>
      <c r="D19" s="6" t="str">
        <f t="shared" si="0"/>
        <v>WTP</v>
      </c>
      <c r="E19" s="7"/>
      <c r="F19" s="7"/>
      <c r="G19" s="21"/>
      <c r="H19" s="7"/>
      <c r="I19" s="7"/>
      <c r="J19" s="7"/>
      <c r="K19" s="7"/>
      <c r="L19" s="7"/>
      <c r="M19" s="7"/>
      <c r="N19" s="7"/>
      <c r="O19" s="5"/>
      <c r="P19" s="5"/>
    </row>
    <row r="20" spans="1:16" x14ac:dyDescent="0.25">
      <c r="A20" s="4">
        <v>7</v>
      </c>
      <c r="B20" s="5" t="str">
        <f>"FARAH NAJWA BINTI ZAWAWI"</f>
        <v>FARAH NAJWA BINTI ZAWAWI</v>
      </c>
      <c r="C20" s="6" t="str">
        <f>"991114115536"</f>
        <v>991114115536</v>
      </c>
      <c r="D20" s="6" t="str">
        <f t="shared" si="0"/>
        <v>WTP</v>
      </c>
      <c r="E20" s="7"/>
      <c r="F20" s="7"/>
      <c r="G20" s="21"/>
      <c r="H20" s="7"/>
      <c r="I20" s="7"/>
      <c r="J20" s="7"/>
      <c r="K20" s="7"/>
      <c r="L20" s="7"/>
      <c r="M20" s="7"/>
      <c r="N20" s="7"/>
      <c r="O20" s="5"/>
      <c r="P20" s="5"/>
    </row>
    <row r="21" spans="1:16" x14ac:dyDescent="0.25">
      <c r="A21" s="4">
        <v>8</v>
      </c>
      <c r="B21" s="5" t="str">
        <f>"FAWAZUL AZIM BIN ANUAR"</f>
        <v>FAWAZUL AZIM BIN ANUAR</v>
      </c>
      <c r="C21" s="6" t="str">
        <f>"991206065409"</f>
        <v>991206065409</v>
      </c>
      <c r="D21" s="6" t="str">
        <f t="shared" si="0"/>
        <v>WTP</v>
      </c>
      <c r="E21" s="7"/>
      <c r="F21" s="7"/>
      <c r="G21" s="21"/>
      <c r="H21" s="7"/>
      <c r="I21" s="7"/>
      <c r="J21" s="7"/>
      <c r="K21" s="7"/>
      <c r="L21" s="7"/>
      <c r="M21" s="7"/>
      <c r="N21" s="7"/>
      <c r="O21" s="5"/>
      <c r="P21" s="5"/>
    </row>
    <row r="22" spans="1:16" x14ac:dyDescent="0.25">
      <c r="A22" s="4">
        <v>9</v>
      </c>
      <c r="B22" s="5" t="str">
        <f>"JULAINNA BINTI SABRI"</f>
        <v>JULAINNA BINTI SABRI</v>
      </c>
      <c r="C22" s="6" t="str">
        <f>"990313065872"</f>
        <v>990313065872</v>
      </c>
      <c r="D22" s="6" t="str">
        <f t="shared" si="0"/>
        <v>WTP</v>
      </c>
      <c r="E22" s="7"/>
      <c r="F22" s="7"/>
      <c r="G22" s="21"/>
      <c r="H22" s="7"/>
      <c r="I22" s="7"/>
      <c r="J22" s="7"/>
      <c r="K22" s="7"/>
      <c r="L22" s="7"/>
      <c r="M22" s="7"/>
      <c r="N22" s="7"/>
      <c r="O22" s="5"/>
      <c r="P22" s="5"/>
    </row>
    <row r="23" spans="1:16" x14ac:dyDescent="0.25">
      <c r="A23" s="4">
        <v>10</v>
      </c>
      <c r="B23" s="5" t="str">
        <f>"KAMIL AZRUL HAFIZ B KAMIL AZMAN"</f>
        <v>KAMIL AZRUL HAFIZ B KAMIL AZMAN</v>
      </c>
      <c r="C23" s="6" t="str">
        <f>"990704066135"</f>
        <v>990704066135</v>
      </c>
      <c r="D23" s="6" t="str">
        <f t="shared" si="0"/>
        <v>WTP</v>
      </c>
      <c r="E23" s="7"/>
      <c r="F23" s="7"/>
      <c r="G23" s="21"/>
      <c r="H23" s="7"/>
      <c r="I23" s="7"/>
      <c r="J23" s="7"/>
      <c r="K23" s="7"/>
      <c r="L23" s="7"/>
      <c r="M23" s="7"/>
      <c r="N23" s="7"/>
      <c r="O23" s="5"/>
      <c r="P23" s="5"/>
    </row>
    <row r="24" spans="1:16" x14ac:dyDescent="0.25">
      <c r="A24" s="4">
        <v>11</v>
      </c>
      <c r="B24" s="5" t="str">
        <f>"MOHAMMAD KHAIREL DANIEL BIN MOHAMMAD AZLI"</f>
        <v>MOHAMMAD KHAIREL DANIEL BIN MOHAMMAD AZLI</v>
      </c>
      <c r="C24" s="6" t="str">
        <f>"990513065367"</f>
        <v>990513065367</v>
      </c>
      <c r="D24" s="6" t="str">
        <f t="shared" si="0"/>
        <v>WTP</v>
      </c>
      <c r="E24" s="7"/>
      <c r="F24" s="7"/>
      <c r="G24" s="21"/>
      <c r="H24" s="7"/>
      <c r="I24" s="7"/>
      <c r="J24" s="7"/>
      <c r="K24" s="7"/>
      <c r="L24" s="7"/>
      <c r="M24" s="7"/>
      <c r="N24" s="7"/>
      <c r="O24" s="5"/>
      <c r="P24" s="5"/>
    </row>
    <row r="25" spans="1:16" x14ac:dyDescent="0.25">
      <c r="A25" s="4">
        <v>12</v>
      </c>
      <c r="B25" s="5" t="str">
        <f>"MUHAMMAD AMIRUL DANISH BIN ROSLAND"</f>
        <v>MUHAMMAD AMIRUL DANISH BIN ROSLAND</v>
      </c>
      <c r="C25" s="6" t="str">
        <f>"990609065839"</f>
        <v>990609065839</v>
      </c>
      <c r="D25" s="6" t="str">
        <f t="shared" si="0"/>
        <v>WTP</v>
      </c>
      <c r="E25" s="7"/>
      <c r="F25" s="7"/>
      <c r="G25" s="21"/>
      <c r="H25" s="7"/>
      <c r="I25" s="7"/>
      <c r="J25" s="7"/>
      <c r="K25" s="7"/>
      <c r="L25" s="7"/>
      <c r="M25" s="7"/>
      <c r="N25" s="7"/>
      <c r="O25" s="5"/>
      <c r="P25" s="5"/>
    </row>
    <row r="26" spans="1:16" x14ac:dyDescent="0.25">
      <c r="A26" s="4">
        <v>13</v>
      </c>
      <c r="B26" s="5" t="str">
        <f>"MUHAMMAD HANIFF AIMAN BIN MOHD NASIR"</f>
        <v>MUHAMMAD HANIFF AIMAN BIN MOHD NASIR</v>
      </c>
      <c r="C26" s="6" t="str">
        <f>"990116035367"</f>
        <v>990116035367</v>
      </c>
      <c r="D26" s="6" t="str">
        <f t="shared" si="0"/>
        <v>WTP</v>
      </c>
      <c r="E26" s="7"/>
      <c r="F26" s="7"/>
      <c r="G26" s="21"/>
      <c r="H26" s="7"/>
      <c r="I26" s="7"/>
      <c r="J26" s="7"/>
      <c r="K26" s="7"/>
      <c r="L26" s="7"/>
      <c r="M26" s="7"/>
      <c r="N26" s="7"/>
      <c r="O26" s="5"/>
      <c r="P26" s="5"/>
    </row>
    <row r="27" spans="1:16" x14ac:dyDescent="0.25">
      <c r="A27" s="4">
        <v>14</v>
      </c>
      <c r="B27" s="5" t="str">
        <f>"MUHAMMAD SHAHRUL NIZAM BIN ABU BAKAR"</f>
        <v>MUHAMMAD SHAHRUL NIZAM BIN ABU BAKAR</v>
      </c>
      <c r="C27" s="6" t="str">
        <f>"990925066569"</f>
        <v>990925066569</v>
      </c>
      <c r="D27" s="6" t="str">
        <f t="shared" si="0"/>
        <v>WTP</v>
      </c>
      <c r="E27" s="7"/>
      <c r="F27" s="7"/>
      <c r="G27" s="21"/>
      <c r="H27" s="7"/>
      <c r="I27" s="7"/>
      <c r="J27" s="7"/>
      <c r="K27" s="7"/>
      <c r="L27" s="7"/>
      <c r="M27" s="7"/>
      <c r="N27" s="7"/>
      <c r="O27" s="5"/>
      <c r="P27" s="5"/>
    </row>
    <row r="28" spans="1:16" x14ac:dyDescent="0.25">
      <c r="A28" s="4">
        <v>15</v>
      </c>
      <c r="B28" s="5" t="str">
        <f>"MUHAMMAD SHARIF BIN ABDUL RAHIM"</f>
        <v>MUHAMMAD SHARIF BIN ABDUL RAHIM</v>
      </c>
      <c r="C28" s="6" t="str">
        <f>"990730105767"</f>
        <v>990730105767</v>
      </c>
      <c r="D28" s="6" t="str">
        <f t="shared" si="0"/>
        <v>WTP</v>
      </c>
      <c r="E28" s="7"/>
      <c r="F28" s="7"/>
      <c r="G28" s="21"/>
      <c r="H28" s="7"/>
      <c r="I28" s="7"/>
      <c r="J28" s="7"/>
      <c r="K28" s="7"/>
      <c r="L28" s="7"/>
      <c r="M28" s="7"/>
      <c r="N28" s="7"/>
      <c r="O28" s="5"/>
      <c r="P28" s="5"/>
    </row>
    <row r="29" spans="1:16" x14ac:dyDescent="0.25">
      <c r="A29" s="4">
        <v>16</v>
      </c>
      <c r="B29" s="5" t="str">
        <f>"MUHAMMAD ZAL HAZANI SYAKIRIN BIN KAMARUDIN"</f>
        <v>MUHAMMAD ZAL HAZANI SYAKIRIN BIN KAMARUDIN</v>
      </c>
      <c r="C29" s="6" t="str">
        <f>"990214065025"</f>
        <v>990214065025</v>
      </c>
      <c r="D29" s="6" t="str">
        <f t="shared" si="0"/>
        <v>WTP</v>
      </c>
      <c r="E29" s="7"/>
      <c r="F29" s="7"/>
      <c r="G29" s="21"/>
      <c r="H29" s="7"/>
      <c r="I29" s="7"/>
      <c r="J29" s="7"/>
      <c r="K29" s="7"/>
      <c r="L29" s="7"/>
      <c r="M29" s="7"/>
      <c r="N29" s="7"/>
      <c r="O29" s="5"/>
      <c r="P29" s="5"/>
    </row>
    <row r="30" spans="1:16" x14ac:dyDescent="0.25">
      <c r="A30" s="4">
        <v>17</v>
      </c>
      <c r="B30" s="5" t="str">
        <f>"NOR AMIESYA BINTI FARID"</f>
        <v>NOR AMIESYA BINTI FARID</v>
      </c>
      <c r="C30" s="6" t="str">
        <f>"990117035342"</f>
        <v>990117035342</v>
      </c>
      <c r="D30" s="6" t="str">
        <f t="shared" si="0"/>
        <v>WTP</v>
      </c>
      <c r="E30" s="7"/>
      <c r="F30" s="7"/>
      <c r="G30" s="21"/>
      <c r="H30" s="7"/>
      <c r="I30" s="7"/>
      <c r="J30" s="7"/>
      <c r="K30" s="7"/>
      <c r="L30" s="7"/>
      <c r="M30" s="7"/>
      <c r="N30" s="7"/>
      <c r="O30" s="5"/>
      <c r="P30" s="5"/>
    </row>
    <row r="31" spans="1:16" x14ac:dyDescent="0.25">
      <c r="A31" s="4">
        <v>18</v>
      </c>
      <c r="B31" s="5" t="str">
        <f>"NUR ALIANNI BINTI MOHAMAD ALI"</f>
        <v>NUR ALIANNI BINTI MOHAMAD ALI</v>
      </c>
      <c r="C31" s="6" t="str">
        <f>"990907067058"</f>
        <v>990907067058</v>
      </c>
      <c r="D31" s="6" t="str">
        <f t="shared" si="0"/>
        <v>WTP</v>
      </c>
      <c r="E31" s="7"/>
      <c r="F31" s="7"/>
      <c r="G31" s="21"/>
      <c r="H31" s="7"/>
      <c r="I31" s="7"/>
      <c r="J31" s="7"/>
      <c r="K31" s="7"/>
      <c r="L31" s="7"/>
      <c r="M31" s="7"/>
      <c r="N31" s="7"/>
      <c r="O31" s="5"/>
      <c r="P31" s="5"/>
    </row>
    <row r="32" spans="1:16" x14ac:dyDescent="0.25">
      <c r="A32" s="4">
        <v>19</v>
      </c>
      <c r="B32" s="5" t="str">
        <f>"NUR FARHANIM NATASYHA BINTI NOR AZAD"</f>
        <v>NUR FARHANIM NATASYHA BINTI NOR AZAD</v>
      </c>
      <c r="C32" s="6" t="str">
        <f>"990110065020"</f>
        <v>990110065020</v>
      </c>
      <c r="D32" s="6" t="str">
        <f t="shared" si="0"/>
        <v>WTP</v>
      </c>
      <c r="E32" s="7"/>
      <c r="F32" s="7"/>
      <c r="G32" s="21"/>
      <c r="H32" s="7"/>
      <c r="I32" s="7"/>
      <c r="J32" s="7"/>
      <c r="K32" s="7"/>
      <c r="L32" s="7"/>
      <c r="M32" s="7"/>
      <c r="N32" s="7"/>
      <c r="O32" s="5"/>
      <c r="P32" s="5"/>
    </row>
    <row r="33" spans="1:16" x14ac:dyDescent="0.25">
      <c r="A33" s="4">
        <v>20</v>
      </c>
      <c r="B33" s="5" t="str">
        <f>"NUR QAMARINA BINTI NORDIN"</f>
        <v>NUR QAMARINA BINTI NORDIN</v>
      </c>
      <c r="C33" s="6" t="str">
        <f>"991218066062"</f>
        <v>991218066062</v>
      </c>
      <c r="D33" s="6" t="str">
        <f t="shared" si="0"/>
        <v>WTP</v>
      </c>
      <c r="E33" s="7"/>
      <c r="F33" s="7"/>
      <c r="G33" s="21"/>
      <c r="H33" s="7"/>
      <c r="I33" s="7"/>
      <c r="J33" s="7"/>
      <c r="K33" s="7"/>
      <c r="L33" s="7"/>
      <c r="M33" s="7"/>
      <c r="N33" s="7"/>
      <c r="O33" s="5"/>
      <c r="P33" s="5"/>
    </row>
    <row r="34" spans="1:16" x14ac:dyDescent="0.25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6" spans="1:16" x14ac:dyDescent="0.25">
      <c r="A36" s="10"/>
      <c r="B36" s="10" t="s">
        <v>41</v>
      </c>
    </row>
    <row r="37" spans="1:16" x14ac:dyDescent="0.25">
      <c r="A37" s="10"/>
      <c r="B37" s="10" t="s">
        <v>42</v>
      </c>
    </row>
    <row r="38" spans="1:16" x14ac:dyDescent="0.25">
      <c r="A38" s="10"/>
    </row>
    <row r="40" spans="1:16" x14ac:dyDescent="0.25">
      <c r="A40" s="27" t="s">
        <v>28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</row>
    <row r="41" spans="1:16" ht="15.75" x14ac:dyDescent="0.25">
      <c r="A41" s="27" t="s">
        <v>29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</row>
    <row r="42" spans="1:16" ht="15.75" x14ac:dyDescent="0.25">
      <c r="A42" s="34" t="s">
        <v>1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</row>
    <row r="43" spans="1:16" ht="15.75" x14ac:dyDescent="0.25">
      <c r="A43" s="34" t="s">
        <v>2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</row>
    <row r="44" spans="1:16" ht="15.75" x14ac:dyDescent="0.25">
      <c r="A44" s="35" t="s">
        <v>3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</row>
    <row r="45" spans="1:16" ht="15.75" x14ac:dyDescent="0.25">
      <c r="A45" s="35" t="s">
        <v>4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</row>
    <row r="46" spans="1:16" ht="15.75" x14ac:dyDescent="0.25">
      <c r="A46" s="1" t="s">
        <v>5</v>
      </c>
    </row>
    <row r="47" spans="1:16" x14ac:dyDescent="0.25">
      <c r="A47" s="28" t="s">
        <v>6</v>
      </c>
      <c r="B47" s="28"/>
      <c r="C47" s="28"/>
      <c r="F47" s="29" t="s">
        <v>32</v>
      </c>
      <c r="G47" s="29"/>
      <c r="H47" s="29"/>
      <c r="I47" s="29"/>
      <c r="J47" s="29"/>
      <c r="K47" s="29"/>
      <c r="L47" s="29"/>
    </row>
    <row r="48" spans="1:16" x14ac:dyDescent="0.25">
      <c r="A48" s="2" t="s">
        <v>8</v>
      </c>
    </row>
    <row r="49" spans="1:16" x14ac:dyDescent="0.25">
      <c r="A49" s="28" t="s">
        <v>59</v>
      </c>
      <c r="B49" s="28"/>
      <c r="C49" s="28"/>
      <c r="F49" s="29" t="s">
        <v>33</v>
      </c>
      <c r="G49" s="29"/>
      <c r="H49" s="29"/>
      <c r="I49" s="29"/>
      <c r="J49" s="29"/>
      <c r="K49" s="29"/>
      <c r="L49" s="29"/>
    </row>
    <row r="51" spans="1:16" ht="30" customHeight="1" x14ac:dyDescent="0.25">
      <c r="A51" s="33" t="s">
        <v>10</v>
      </c>
      <c r="B51" s="33" t="s">
        <v>11</v>
      </c>
      <c r="C51" s="33" t="s">
        <v>12</v>
      </c>
      <c r="D51" s="33" t="s">
        <v>13</v>
      </c>
      <c r="E51" s="33" t="s">
        <v>14</v>
      </c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1:16" ht="15" customHeight="1" x14ac:dyDescent="0.25">
      <c r="A52" s="33"/>
      <c r="B52" s="33"/>
      <c r="C52" s="33"/>
      <c r="D52" s="33"/>
      <c r="E52" s="24" t="s">
        <v>34</v>
      </c>
      <c r="F52" s="24"/>
      <c r="G52" s="24" t="s">
        <v>35</v>
      </c>
      <c r="H52" s="24"/>
      <c r="I52" s="24" t="s">
        <v>36</v>
      </c>
      <c r="J52" s="24"/>
      <c r="K52" s="24" t="s">
        <v>37</v>
      </c>
      <c r="L52" s="24"/>
      <c r="M52" s="25" t="s">
        <v>38</v>
      </c>
      <c r="N52" s="26"/>
      <c r="O52" s="3"/>
      <c r="P52" s="3"/>
    </row>
    <row r="53" spans="1:16" x14ac:dyDescent="0.25">
      <c r="A53" s="33"/>
      <c r="B53" s="33"/>
      <c r="C53" s="33"/>
      <c r="D53" s="33"/>
      <c r="E53" s="3" t="s">
        <v>19</v>
      </c>
      <c r="F53" s="3" t="s">
        <v>20</v>
      </c>
      <c r="G53" s="3" t="s">
        <v>21</v>
      </c>
      <c r="H53" s="3" t="s">
        <v>22</v>
      </c>
      <c r="I53" s="3" t="s">
        <v>23</v>
      </c>
      <c r="J53" s="3" t="s">
        <v>24</v>
      </c>
      <c r="K53" s="3" t="s">
        <v>25</v>
      </c>
      <c r="L53" s="3" t="s">
        <v>26</v>
      </c>
      <c r="M53" s="3" t="s">
        <v>39</v>
      </c>
      <c r="N53" s="3" t="s">
        <v>40</v>
      </c>
      <c r="O53" s="3"/>
      <c r="P53" s="3"/>
    </row>
    <row r="54" spans="1:16" x14ac:dyDescent="0.25">
      <c r="A54" s="4">
        <v>21</v>
      </c>
      <c r="B54" s="5" t="str">
        <f>"NURUL IZZAH BINTI BADERU KHISAM"</f>
        <v>NURUL IZZAH BINTI BADERU KHISAM</v>
      </c>
      <c r="C54" s="6" t="str">
        <f>"990509065858"</f>
        <v>990509065858</v>
      </c>
      <c r="D54" s="6" t="str">
        <f>"WTP"</f>
        <v>WTP</v>
      </c>
      <c r="E54" s="7"/>
      <c r="F54" s="7"/>
      <c r="G54" s="21"/>
      <c r="H54" s="7"/>
      <c r="I54" s="7"/>
      <c r="J54" s="7"/>
      <c r="K54" s="7"/>
      <c r="L54" s="7"/>
      <c r="M54" s="7"/>
      <c r="N54" s="7"/>
      <c r="O54" s="5"/>
      <c r="P54" s="5"/>
    </row>
    <row r="55" spans="1:16" x14ac:dyDescent="0.25">
      <c r="A55" s="4">
        <v>22</v>
      </c>
      <c r="B55" s="5" t="str">
        <f>"SITI HAJAR BINTI IBRAHIM"</f>
        <v>SITI HAJAR BINTI IBRAHIM</v>
      </c>
      <c r="C55" s="6" t="str">
        <f>"991218095066"</f>
        <v>991218095066</v>
      </c>
      <c r="D55" s="6" t="str">
        <f>"WTP"</f>
        <v>WTP</v>
      </c>
      <c r="E55" s="7"/>
      <c r="F55" s="7"/>
      <c r="G55" s="21"/>
      <c r="H55" s="7"/>
      <c r="I55" s="7"/>
      <c r="J55" s="7"/>
      <c r="K55" s="7"/>
      <c r="L55" s="7"/>
      <c r="M55" s="7"/>
      <c r="N55" s="7"/>
      <c r="O55" s="5"/>
      <c r="P55" s="5"/>
    </row>
    <row r="56" spans="1:16" x14ac:dyDescent="0.25">
      <c r="A56" s="4">
        <v>23</v>
      </c>
      <c r="B56" s="5" t="str">
        <f>"SITI QURRATU' AINI BINTI MAZLAN"</f>
        <v>SITI QURRATU' AINI BINTI MAZLAN</v>
      </c>
      <c r="C56" s="6" t="str">
        <f>"990817106324"</f>
        <v>990817106324</v>
      </c>
      <c r="D56" s="6" t="str">
        <f>"WTP"</f>
        <v>WTP</v>
      </c>
      <c r="E56" s="7"/>
      <c r="F56" s="7"/>
      <c r="G56" s="21"/>
      <c r="H56" s="7"/>
      <c r="I56" s="7"/>
      <c r="J56" s="7"/>
      <c r="K56" s="7"/>
      <c r="L56" s="7"/>
      <c r="M56" s="7"/>
      <c r="N56" s="7"/>
      <c r="O56" s="5"/>
      <c r="P56" s="5"/>
    </row>
    <row r="57" spans="1:16" x14ac:dyDescent="0.25">
      <c r="A57" s="4">
        <v>24</v>
      </c>
      <c r="B57" s="5" t="str">
        <f>"WAN NUR JAWAHIR BINTI W MOHD KASWADINATA"</f>
        <v>WAN NUR JAWAHIR BINTI W MOHD KASWADINATA</v>
      </c>
      <c r="C57" s="6" t="str">
        <f>"990718065934"</f>
        <v>990718065934</v>
      </c>
      <c r="D57" s="6" t="str">
        <f>"WTP"</f>
        <v>WTP</v>
      </c>
      <c r="E57" s="7"/>
      <c r="F57" s="7"/>
      <c r="G57" s="21"/>
      <c r="H57" s="7"/>
      <c r="I57" s="7"/>
      <c r="J57" s="7"/>
      <c r="K57" s="7"/>
      <c r="L57" s="7"/>
      <c r="M57" s="7"/>
      <c r="N57" s="7"/>
      <c r="O57" s="5"/>
      <c r="P57" s="5"/>
    </row>
    <row r="58" spans="1:16" x14ac:dyDescent="0.25">
      <c r="A58" s="4">
        <v>25</v>
      </c>
      <c r="B58" s="5"/>
      <c r="C58" s="5"/>
      <c r="D58" s="6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16" x14ac:dyDescent="0.25">
      <c r="A59" s="4">
        <v>26</v>
      </c>
      <c r="B59" s="5"/>
      <c r="C59" s="5"/>
      <c r="D59" s="6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1:16" x14ac:dyDescent="0.25">
      <c r="A60" s="4">
        <v>27</v>
      </c>
      <c r="B60" s="5"/>
      <c r="C60" s="5"/>
      <c r="D60" s="6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x14ac:dyDescent="0.25">
      <c r="A61" s="4">
        <v>28</v>
      </c>
      <c r="B61" s="5"/>
      <c r="C61" s="5"/>
      <c r="D61" s="6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6" x14ac:dyDescent="0.25">
      <c r="A62" s="4">
        <v>29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1:16" x14ac:dyDescent="0.25">
      <c r="A63" s="4">
        <v>30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x14ac:dyDescent="0.25">
      <c r="A64" s="4">
        <v>31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x14ac:dyDescent="0.25">
      <c r="A65" s="4">
        <v>32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1:16" x14ac:dyDescent="0.25">
      <c r="A66" s="4">
        <v>33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1:16" x14ac:dyDescent="0.25">
      <c r="A67" s="4">
        <v>34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 x14ac:dyDescent="0.25">
      <c r="A68" s="4">
        <v>35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x14ac:dyDescent="0.25">
      <c r="A69" s="4">
        <v>36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x14ac:dyDescent="0.25">
      <c r="A70" s="4">
        <v>37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 x14ac:dyDescent="0.25">
      <c r="A71" s="4">
        <v>38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x14ac:dyDescent="0.25">
      <c r="A72" s="4">
        <v>39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x14ac:dyDescent="0.25">
      <c r="A73" s="4">
        <v>40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 x14ac:dyDescent="0.25">
      <c r="A74" s="8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6" spans="1:16" x14ac:dyDescent="0.25">
      <c r="A76" s="10"/>
      <c r="B76" s="10" t="s">
        <v>41</v>
      </c>
    </row>
    <row r="77" spans="1:16" x14ac:dyDescent="0.25">
      <c r="A77" s="10"/>
      <c r="B77" s="10" t="s">
        <v>42</v>
      </c>
    </row>
    <row r="78" spans="1:16" x14ac:dyDescent="0.25">
      <c r="A78" s="10"/>
    </row>
    <row r="80" spans="1:16" x14ac:dyDescent="0.25">
      <c r="A80" s="27" t="s">
        <v>30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</row>
  </sheetData>
  <sheetProtection password="9ECD" sheet="1" objects="1" scenarios="1"/>
  <mergeCells count="40">
    <mergeCell ref="A80:P80"/>
    <mergeCell ref="A51:A53"/>
    <mergeCell ref="B51:B53"/>
    <mergeCell ref="C51:C53"/>
    <mergeCell ref="D51:D53"/>
    <mergeCell ref="E51:P51"/>
    <mergeCell ref="E52:F52"/>
    <mergeCell ref="G52:H52"/>
    <mergeCell ref="I52:J52"/>
    <mergeCell ref="K52:L52"/>
    <mergeCell ref="M52:N52"/>
    <mergeCell ref="A44:P44"/>
    <mergeCell ref="A45:P45"/>
    <mergeCell ref="A47:C47"/>
    <mergeCell ref="F47:L47"/>
    <mergeCell ref="A49:C49"/>
    <mergeCell ref="F49:L49"/>
    <mergeCell ref="A43:P43"/>
    <mergeCell ref="A9:C9"/>
    <mergeCell ref="F9:L9"/>
    <mergeCell ref="A11:A13"/>
    <mergeCell ref="B11:B13"/>
    <mergeCell ref="C11:C13"/>
    <mergeCell ref="D11:D13"/>
    <mergeCell ref="E11:P11"/>
    <mergeCell ref="E12:F12"/>
    <mergeCell ref="G12:H12"/>
    <mergeCell ref="I12:J12"/>
    <mergeCell ref="K12:L12"/>
    <mergeCell ref="M12:N12"/>
    <mergeCell ref="A40:P40"/>
    <mergeCell ref="A41:P41"/>
    <mergeCell ref="A42:P42"/>
    <mergeCell ref="A7:C7"/>
    <mergeCell ref="F7:L7"/>
    <mergeCell ref="A1:P1"/>
    <mergeCell ref="A2:P2"/>
    <mergeCell ref="A3:P3"/>
    <mergeCell ref="A4:P4"/>
    <mergeCell ref="A5:P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zoomScale="90" zoomScaleNormal="90" workbookViewId="0">
      <selection activeCell="K18" sqref="K18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</cols>
  <sheetData>
    <row r="1" spans="1:16" ht="15.75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5.75" x14ac:dyDescent="0.2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15.75" x14ac:dyDescent="0.25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15.75" x14ac:dyDescent="0.25">
      <c r="A5" s="35" t="s">
        <v>4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6" ht="15.75" x14ac:dyDescent="0.25">
      <c r="A6" s="1" t="s">
        <v>5</v>
      </c>
    </row>
    <row r="7" spans="1:16" x14ac:dyDescent="0.25">
      <c r="A7" s="28" t="s">
        <v>6</v>
      </c>
      <c r="B7" s="28"/>
      <c r="C7" s="28"/>
      <c r="F7" s="29" t="s">
        <v>7</v>
      </c>
      <c r="G7" s="29"/>
      <c r="H7" s="29"/>
      <c r="I7" s="29"/>
      <c r="J7" s="29"/>
      <c r="K7" s="29"/>
      <c r="L7" s="29"/>
    </row>
    <row r="8" spans="1:16" x14ac:dyDescent="0.25">
      <c r="A8" s="2" t="s">
        <v>8</v>
      </c>
    </row>
    <row r="9" spans="1:16" x14ac:dyDescent="0.25">
      <c r="A9" s="28" t="s">
        <v>59</v>
      </c>
      <c r="B9" s="28"/>
      <c r="C9" s="28"/>
      <c r="F9" s="29" t="s">
        <v>9</v>
      </c>
      <c r="G9" s="29"/>
      <c r="H9" s="29"/>
      <c r="I9" s="29"/>
      <c r="J9" s="29"/>
      <c r="K9" s="29"/>
      <c r="L9" s="29"/>
      <c r="M9" s="29"/>
      <c r="N9" s="29"/>
      <c r="O9" s="29"/>
      <c r="P9" s="29"/>
    </row>
    <row r="11" spans="1:16" ht="29.25" customHeight="1" x14ac:dyDescent="0.25">
      <c r="A11" s="33" t="s">
        <v>10</v>
      </c>
      <c r="B11" s="33" t="s">
        <v>11</v>
      </c>
      <c r="C11" s="33" t="s">
        <v>12</v>
      </c>
      <c r="D11" s="33" t="s">
        <v>13</v>
      </c>
      <c r="E11" s="33" t="s">
        <v>14</v>
      </c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6" ht="15" customHeight="1" x14ac:dyDescent="0.25">
      <c r="A12" s="33"/>
      <c r="B12" s="33"/>
      <c r="C12" s="33"/>
      <c r="D12" s="33"/>
      <c r="E12" s="24" t="s">
        <v>15</v>
      </c>
      <c r="F12" s="24"/>
      <c r="G12" s="24" t="s">
        <v>16</v>
      </c>
      <c r="H12" s="24"/>
      <c r="I12" s="24" t="s">
        <v>17</v>
      </c>
      <c r="J12" s="24"/>
      <c r="K12" s="24" t="s">
        <v>18</v>
      </c>
      <c r="L12" s="24"/>
      <c r="M12" s="25"/>
      <c r="N12" s="26"/>
      <c r="O12" s="3"/>
      <c r="P12" s="3"/>
    </row>
    <row r="13" spans="1:16" x14ac:dyDescent="0.25">
      <c r="A13" s="33"/>
      <c r="B13" s="33"/>
      <c r="C13" s="33"/>
      <c r="D13" s="33"/>
      <c r="E13" s="3" t="s">
        <v>19</v>
      </c>
      <c r="F13" s="3" t="s">
        <v>20</v>
      </c>
      <c r="G13" s="3" t="s">
        <v>21</v>
      </c>
      <c r="H13" s="3" t="s">
        <v>22</v>
      </c>
      <c r="I13" s="3" t="s">
        <v>23</v>
      </c>
      <c r="J13" s="3" t="s">
        <v>24</v>
      </c>
      <c r="K13" s="3" t="s">
        <v>25</v>
      </c>
      <c r="L13" s="3" t="s">
        <v>26</v>
      </c>
      <c r="M13" s="3"/>
      <c r="N13" s="3"/>
      <c r="O13" s="3"/>
      <c r="P13" s="3"/>
    </row>
    <row r="14" spans="1:16" x14ac:dyDescent="0.25">
      <c r="A14" s="4">
        <v>1</v>
      </c>
      <c r="B14" s="5" t="str">
        <f>"KARTHIK A/L RAGUNATHAN"</f>
        <v>KARTHIK A/L RAGUNATHAN</v>
      </c>
      <c r="C14" s="6" t="str">
        <f>"991221035611"</f>
        <v>991221035611</v>
      </c>
      <c r="D14" s="6" t="str">
        <f t="shared" ref="D14:D30" si="0">"MPP"</f>
        <v>MPP</v>
      </c>
      <c r="E14" s="7"/>
      <c r="F14" s="7"/>
      <c r="G14" s="7"/>
      <c r="H14" s="7"/>
      <c r="I14" s="7"/>
      <c r="J14" s="7"/>
      <c r="K14" s="7"/>
      <c r="L14" s="7"/>
      <c r="M14" s="5"/>
      <c r="N14" s="5"/>
      <c r="O14" s="5"/>
      <c r="P14" s="5"/>
    </row>
    <row r="15" spans="1:16" x14ac:dyDescent="0.25">
      <c r="A15" s="4">
        <v>2</v>
      </c>
      <c r="B15" s="5" t="str">
        <f>"MOHAMAD SAMSUL ARIF BIN IDRUSSAIDI AKMAR"</f>
        <v>MOHAMAD SAMSUL ARIF BIN IDRUSSAIDI AKMAR</v>
      </c>
      <c r="C15" s="6" t="str">
        <f>"990723066499"</f>
        <v>990723066499</v>
      </c>
      <c r="D15" s="6" t="str">
        <f t="shared" si="0"/>
        <v>MPP</v>
      </c>
      <c r="E15" s="7"/>
      <c r="F15" s="7"/>
      <c r="G15" s="7"/>
      <c r="H15" s="7"/>
      <c r="I15" s="7"/>
      <c r="J15" s="7"/>
      <c r="K15" s="7"/>
      <c r="L15" s="7"/>
      <c r="M15" s="5"/>
      <c r="N15" s="5"/>
      <c r="O15" s="5"/>
      <c r="P15" s="5"/>
    </row>
    <row r="16" spans="1:16" x14ac:dyDescent="0.25">
      <c r="A16" s="4">
        <v>3</v>
      </c>
      <c r="B16" s="5" t="str">
        <f>"MUHAMMAD ALIFF NAZRIEN BIN HAMERI"</f>
        <v>MUHAMMAD ALIFF NAZRIEN BIN HAMERI</v>
      </c>
      <c r="C16" s="6" t="str">
        <f>"990418065481"</f>
        <v>990418065481</v>
      </c>
      <c r="D16" s="6" t="str">
        <f t="shared" si="0"/>
        <v>MPP</v>
      </c>
      <c r="E16" s="7"/>
      <c r="F16" s="7"/>
      <c r="G16" s="7"/>
      <c r="H16" s="7"/>
      <c r="I16" s="7"/>
      <c r="J16" s="7"/>
      <c r="K16" s="7"/>
      <c r="L16" s="7"/>
      <c r="M16" s="5"/>
      <c r="N16" s="5"/>
      <c r="O16" s="5"/>
      <c r="P16" s="5"/>
    </row>
    <row r="17" spans="1:16" x14ac:dyDescent="0.25">
      <c r="A17" s="4">
        <v>4</v>
      </c>
      <c r="B17" s="5" t="str">
        <f>"MUHAMMAD AMIR AMIRUN BIN ZAMRI"</f>
        <v>MUHAMMAD AMIR AMIRUN BIN ZAMRI</v>
      </c>
      <c r="C17" s="6" t="str">
        <f>"991119146729"</f>
        <v>991119146729</v>
      </c>
      <c r="D17" s="6" t="str">
        <f t="shared" si="0"/>
        <v>MPP</v>
      </c>
      <c r="E17" s="7"/>
      <c r="F17" s="7"/>
      <c r="G17" s="7"/>
      <c r="H17" s="7"/>
      <c r="I17" s="7"/>
      <c r="J17" s="7"/>
      <c r="K17" s="7"/>
      <c r="L17" s="7"/>
      <c r="M17" s="5"/>
      <c r="N17" s="5"/>
      <c r="O17" s="5"/>
      <c r="P17" s="5"/>
    </row>
    <row r="18" spans="1:16" x14ac:dyDescent="0.25">
      <c r="A18" s="4">
        <v>5</v>
      </c>
      <c r="B18" s="5" t="str">
        <f>"MUHAMMAD AMIRUL SYAHID BIN ADNA"</f>
        <v>MUHAMMAD AMIRUL SYAHID BIN ADNA</v>
      </c>
      <c r="C18" s="6" t="str">
        <f>"990430105239"</f>
        <v>990430105239</v>
      </c>
      <c r="D18" s="6" t="str">
        <f t="shared" si="0"/>
        <v>MPP</v>
      </c>
      <c r="E18" s="7"/>
      <c r="F18" s="7"/>
      <c r="G18" s="7"/>
      <c r="H18" s="7"/>
      <c r="I18" s="7"/>
      <c r="J18" s="7"/>
      <c r="K18" s="7"/>
      <c r="L18" s="7"/>
      <c r="M18" s="5"/>
      <c r="N18" s="5"/>
      <c r="O18" s="5"/>
      <c r="P18" s="5"/>
    </row>
    <row r="19" spans="1:16" x14ac:dyDescent="0.25">
      <c r="A19" s="4">
        <v>6</v>
      </c>
      <c r="B19" s="5" t="str">
        <f>"MUHAMMAD ASHRAF BIN MOHD NOOR"</f>
        <v>MUHAMMAD ASHRAF BIN MOHD NOOR</v>
      </c>
      <c r="C19" s="6" t="str">
        <f>"990404065915"</f>
        <v>990404065915</v>
      </c>
      <c r="D19" s="6" t="str">
        <f t="shared" si="0"/>
        <v>MPP</v>
      </c>
      <c r="E19" s="7"/>
      <c r="F19" s="7"/>
      <c r="G19" s="7"/>
      <c r="H19" s="7"/>
      <c r="I19" s="7"/>
      <c r="J19" s="7"/>
      <c r="K19" s="7"/>
      <c r="L19" s="7"/>
      <c r="M19" s="5"/>
      <c r="N19" s="5"/>
      <c r="O19" s="5"/>
      <c r="P19" s="5"/>
    </row>
    <row r="20" spans="1:16" x14ac:dyDescent="0.25">
      <c r="A20" s="4">
        <v>7</v>
      </c>
      <c r="B20" s="5" t="str">
        <f>"MUHAMMAD AZMI SYARIFUDDIN BIN NAZAHAR"</f>
        <v>MUHAMMAD AZMI SYARIFUDDIN BIN NAZAHAR</v>
      </c>
      <c r="C20" s="6" t="str">
        <f>"990118065973"</f>
        <v>990118065973</v>
      </c>
      <c r="D20" s="6" t="str">
        <f t="shared" si="0"/>
        <v>MPP</v>
      </c>
      <c r="E20" s="7"/>
      <c r="F20" s="7"/>
      <c r="G20" s="7"/>
      <c r="H20" s="7"/>
      <c r="I20" s="7"/>
      <c r="J20" s="7"/>
      <c r="K20" s="7"/>
      <c r="L20" s="7"/>
      <c r="M20" s="5"/>
      <c r="N20" s="5"/>
      <c r="O20" s="5"/>
      <c r="P20" s="5"/>
    </row>
    <row r="21" spans="1:16" x14ac:dyDescent="0.25">
      <c r="A21" s="4">
        <v>8</v>
      </c>
      <c r="B21" s="5" t="str">
        <f>"MUHAMMAD FIKRI BIN MOHAMAD"</f>
        <v>MUHAMMAD FIKRI BIN MOHAMAD</v>
      </c>
      <c r="C21" s="6" t="str">
        <f>"990209065821"</f>
        <v>990209065821</v>
      </c>
      <c r="D21" s="6" t="str">
        <f t="shared" si="0"/>
        <v>MPP</v>
      </c>
      <c r="E21" s="7"/>
      <c r="F21" s="7"/>
      <c r="G21" s="7"/>
      <c r="H21" s="7"/>
      <c r="I21" s="7"/>
      <c r="J21" s="7"/>
      <c r="K21" s="7"/>
      <c r="L21" s="7"/>
      <c r="M21" s="5"/>
      <c r="N21" s="5"/>
      <c r="O21" s="5"/>
      <c r="P21" s="5"/>
    </row>
    <row r="22" spans="1:16" x14ac:dyDescent="0.25">
      <c r="A22" s="4">
        <v>9</v>
      </c>
      <c r="B22" s="5" t="str">
        <f>"MUHAMMAD HAIRIE BIN AMRAN"</f>
        <v>MUHAMMAD HAIRIE BIN AMRAN</v>
      </c>
      <c r="C22" s="6" t="str">
        <f>"990324065763"</f>
        <v>990324065763</v>
      </c>
      <c r="D22" s="6" t="str">
        <f t="shared" si="0"/>
        <v>MPP</v>
      </c>
      <c r="E22" s="7"/>
      <c r="F22" s="7"/>
      <c r="G22" s="7"/>
      <c r="H22" s="7"/>
      <c r="I22" s="7"/>
      <c r="J22" s="7"/>
      <c r="K22" s="7"/>
      <c r="L22" s="7"/>
      <c r="M22" s="5"/>
      <c r="N22" s="5"/>
      <c r="O22" s="5"/>
      <c r="P22" s="5"/>
    </row>
    <row r="23" spans="1:16" x14ac:dyDescent="0.25">
      <c r="A23" s="4">
        <v>10</v>
      </c>
      <c r="B23" s="5" t="str">
        <f>"MUHAMMAD NAZMI BIN NAZRI"</f>
        <v>MUHAMMAD NAZMI BIN NAZRI</v>
      </c>
      <c r="C23" s="6" t="str">
        <f>"990927065447"</f>
        <v>990927065447</v>
      </c>
      <c r="D23" s="6" t="str">
        <f t="shared" si="0"/>
        <v>MPP</v>
      </c>
      <c r="E23" s="7"/>
      <c r="F23" s="7"/>
      <c r="G23" s="7"/>
      <c r="H23" s="7"/>
      <c r="I23" s="7"/>
      <c r="J23" s="7"/>
      <c r="K23" s="7"/>
      <c r="L23" s="7"/>
      <c r="M23" s="5"/>
      <c r="N23" s="5"/>
      <c r="O23" s="5"/>
      <c r="P23" s="5"/>
    </row>
    <row r="24" spans="1:16" x14ac:dyDescent="0.25">
      <c r="A24" s="4">
        <v>11</v>
      </c>
      <c r="B24" s="5" t="str">
        <f>"MUHAMMAD NURHAQIL BIN NORZLAN"</f>
        <v>MUHAMMAD NURHAQIL BIN NORZLAN</v>
      </c>
      <c r="C24" s="6" t="str">
        <f>"990827066717"</f>
        <v>990827066717</v>
      </c>
      <c r="D24" s="6" t="str">
        <f t="shared" si="0"/>
        <v>MPP</v>
      </c>
      <c r="E24" s="7"/>
      <c r="F24" s="7"/>
      <c r="G24" s="7"/>
      <c r="H24" s="7"/>
      <c r="I24" s="7"/>
      <c r="J24" s="7"/>
      <c r="K24" s="7"/>
      <c r="L24" s="7"/>
      <c r="M24" s="5"/>
      <c r="N24" s="5"/>
      <c r="O24" s="5"/>
      <c r="P24" s="5"/>
    </row>
    <row r="25" spans="1:16" x14ac:dyDescent="0.25">
      <c r="A25" s="4">
        <v>12</v>
      </c>
      <c r="B25" s="5" t="str">
        <f>"NUR NISA LIYANA BINTI IMRAM"</f>
        <v>NUR NISA LIYANA BINTI IMRAM</v>
      </c>
      <c r="C25" s="6" t="str">
        <f>"990607065640"</f>
        <v>990607065640</v>
      </c>
      <c r="D25" s="6" t="str">
        <f t="shared" si="0"/>
        <v>MPP</v>
      </c>
      <c r="E25" s="7"/>
      <c r="F25" s="7"/>
      <c r="G25" s="7"/>
      <c r="H25" s="7"/>
      <c r="I25" s="7"/>
      <c r="J25" s="7"/>
      <c r="K25" s="7"/>
      <c r="L25" s="7"/>
      <c r="M25" s="5"/>
      <c r="N25" s="5"/>
      <c r="O25" s="5"/>
      <c r="P25" s="5"/>
    </row>
    <row r="26" spans="1:16" x14ac:dyDescent="0.25">
      <c r="A26" s="4">
        <v>13</v>
      </c>
      <c r="B26" s="5" t="str">
        <f>"SITI MASITAH BINTI MD ZAKARIA"</f>
        <v>SITI MASITAH BINTI MD ZAKARIA</v>
      </c>
      <c r="C26" s="6" t="str">
        <f>"990907086072"</f>
        <v>990907086072</v>
      </c>
      <c r="D26" s="6" t="str">
        <f t="shared" si="0"/>
        <v>MPP</v>
      </c>
      <c r="E26" s="7"/>
      <c r="F26" s="7"/>
      <c r="G26" s="7"/>
      <c r="H26" s="7"/>
      <c r="I26" s="7"/>
      <c r="J26" s="7"/>
      <c r="K26" s="7"/>
      <c r="L26" s="7"/>
      <c r="M26" s="5"/>
      <c r="N26" s="5"/>
      <c r="O26" s="5"/>
      <c r="P26" s="5"/>
    </row>
    <row r="27" spans="1:16" x14ac:dyDescent="0.25">
      <c r="A27" s="4">
        <v>14</v>
      </c>
      <c r="B27" s="5" t="str">
        <f>"TENGKU MOHD ISKANDAR BIN TG SAARI"</f>
        <v>TENGKU MOHD ISKANDAR BIN TG SAARI</v>
      </c>
      <c r="C27" s="6" t="str">
        <f>"990904066199"</f>
        <v>990904066199</v>
      </c>
      <c r="D27" s="6" t="str">
        <f t="shared" si="0"/>
        <v>MPP</v>
      </c>
      <c r="E27" s="7"/>
      <c r="F27" s="7"/>
      <c r="G27" s="7"/>
      <c r="H27" s="7"/>
      <c r="I27" s="7"/>
      <c r="J27" s="7"/>
      <c r="K27" s="7"/>
      <c r="L27" s="7"/>
      <c r="M27" s="5"/>
      <c r="N27" s="5"/>
      <c r="O27" s="5"/>
      <c r="P27" s="5"/>
    </row>
    <row r="28" spans="1:16" x14ac:dyDescent="0.25">
      <c r="A28" s="4">
        <v>15</v>
      </c>
      <c r="B28" s="5" t="str">
        <f>"WAN MUHAMMAD ALIF BIN WAN RAZANI"</f>
        <v>WAN MUHAMMAD ALIF BIN WAN RAZANI</v>
      </c>
      <c r="C28" s="6" t="str">
        <f>"990731145111"</f>
        <v>990731145111</v>
      </c>
      <c r="D28" s="6" t="str">
        <f t="shared" si="0"/>
        <v>MPP</v>
      </c>
      <c r="E28" s="7"/>
      <c r="F28" s="7"/>
      <c r="G28" s="7"/>
      <c r="H28" s="7"/>
      <c r="I28" s="7"/>
      <c r="J28" s="7"/>
      <c r="K28" s="7"/>
      <c r="L28" s="7"/>
      <c r="M28" s="5"/>
      <c r="N28" s="5"/>
      <c r="O28" s="5"/>
      <c r="P28" s="5"/>
    </row>
    <row r="29" spans="1:16" x14ac:dyDescent="0.25">
      <c r="A29" s="4">
        <v>16</v>
      </c>
      <c r="B29" s="5" t="str">
        <f>"ZARIFA SYAZLIANA BINTI MOHAMAD SABRI"</f>
        <v>ZARIFA SYAZLIANA BINTI MOHAMAD SABRI</v>
      </c>
      <c r="C29" s="6" t="str">
        <f>"990207065596"</f>
        <v>990207065596</v>
      </c>
      <c r="D29" s="6" t="str">
        <f t="shared" si="0"/>
        <v>MPP</v>
      </c>
      <c r="E29" s="7"/>
      <c r="F29" s="7"/>
      <c r="G29" s="7"/>
      <c r="H29" s="7"/>
      <c r="I29" s="7"/>
      <c r="J29" s="7"/>
      <c r="K29" s="7"/>
      <c r="L29" s="7"/>
      <c r="M29" s="5"/>
      <c r="N29" s="5"/>
      <c r="O29" s="5"/>
      <c r="P29" s="5"/>
    </row>
    <row r="30" spans="1:16" x14ac:dyDescent="0.25">
      <c r="A30" s="4">
        <v>17</v>
      </c>
      <c r="B30" s="5" t="str">
        <f>"ZULAIKHA BINTI KAMARAZAMAN"</f>
        <v>ZULAIKHA BINTI KAMARAZAMAN</v>
      </c>
      <c r="C30" s="6" t="str">
        <f>"990911066496"</f>
        <v>990911066496</v>
      </c>
      <c r="D30" s="6" t="str">
        <f t="shared" si="0"/>
        <v>MPP</v>
      </c>
      <c r="E30" s="7"/>
      <c r="F30" s="7"/>
      <c r="G30" s="7"/>
      <c r="H30" s="7"/>
      <c r="I30" s="7"/>
      <c r="J30" s="7"/>
      <c r="K30" s="7"/>
      <c r="L30" s="7"/>
      <c r="M30" s="5"/>
      <c r="N30" s="5"/>
      <c r="O30" s="5"/>
      <c r="P30" s="5"/>
    </row>
    <row r="31" spans="1:16" x14ac:dyDescent="0.25">
      <c r="A31" s="4">
        <v>18</v>
      </c>
      <c r="B31" s="5"/>
      <c r="C31" s="6"/>
      <c r="D31" s="6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x14ac:dyDescent="0.25">
      <c r="A32" s="4">
        <v>19</v>
      </c>
      <c r="B32" s="5"/>
      <c r="C32" s="6"/>
      <c r="D32" s="6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x14ac:dyDescent="0.25">
      <c r="A33" s="4">
        <v>20</v>
      </c>
      <c r="B33" s="5"/>
      <c r="C33" s="6"/>
      <c r="D33" s="6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x14ac:dyDescent="0.25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6" spans="1:16" x14ac:dyDescent="0.25">
      <c r="A36" s="10"/>
      <c r="B36" s="10" t="s">
        <v>27</v>
      </c>
    </row>
    <row r="37" spans="1:16" x14ac:dyDescent="0.25">
      <c r="A37" s="10"/>
      <c r="B37" s="10" t="s">
        <v>31</v>
      </c>
    </row>
    <row r="38" spans="1:16" x14ac:dyDescent="0.25">
      <c r="A38" s="10"/>
    </row>
    <row r="40" spans="1:16" x14ac:dyDescent="0.25">
      <c r="A40" s="27" t="s">
        <v>28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</row>
    <row r="41" spans="1:16" ht="15.75" x14ac:dyDescent="0.25">
      <c r="A41" s="27" t="s">
        <v>29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</row>
    <row r="42" spans="1:16" ht="15.75" x14ac:dyDescent="0.25">
      <c r="A42" s="34" t="s">
        <v>1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</row>
    <row r="43" spans="1:16" ht="15.75" x14ac:dyDescent="0.25">
      <c r="A43" s="34" t="s">
        <v>2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</row>
    <row r="44" spans="1:16" ht="15.75" x14ac:dyDescent="0.25">
      <c r="A44" s="35" t="s">
        <v>3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</row>
    <row r="45" spans="1:16" ht="15.75" x14ac:dyDescent="0.25">
      <c r="A45" s="35" t="s">
        <v>4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</row>
    <row r="46" spans="1:16" ht="15.75" x14ac:dyDescent="0.25">
      <c r="A46" s="1" t="s">
        <v>5</v>
      </c>
    </row>
    <row r="47" spans="1:16" x14ac:dyDescent="0.25">
      <c r="A47" s="28" t="s">
        <v>6</v>
      </c>
      <c r="B47" s="28"/>
      <c r="C47" s="28"/>
      <c r="F47" s="29" t="s">
        <v>7</v>
      </c>
      <c r="G47" s="29"/>
      <c r="H47" s="29"/>
      <c r="I47" s="29"/>
      <c r="J47" s="29"/>
      <c r="K47" s="29"/>
      <c r="L47" s="29"/>
    </row>
    <row r="48" spans="1:16" x14ac:dyDescent="0.25">
      <c r="A48" s="2" t="s">
        <v>8</v>
      </c>
    </row>
    <row r="49" spans="1:16" x14ac:dyDescent="0.25">
      <c r="A49" s="28" t="s">
        <v>60</v>
      </c>
      <c r="B49" s="28"/>
      <c r="C49" s="28"/>
      <c r="F49" s="29" t="s">
        <v>9</v>
      </c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1" spans="1:16" ht="30" customHeight="1" x14ac:dyDescent="0.25">
      <c r="A51" s="33" t="s">
        <v>10</v>
      </c>
      <c r="B51" s="33" t="s">
        <v>11</v>
      </c>
      <c r="C51" s="33" t="s">
        <v>12</v>
      </c>
      <c r="D51" s="33" t="s">
        <v>13</v>
      </c>
      <c r="E51" s="33" t="s">
        <v>14</v>
      </c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1:16" ht="15" customHeight="1" x14ac:dyDescent="0.25">
      <c r="A52" s="33"/>
      <c r="B52" s="33"/>
      <c r="C52" s="33"/>
      <c r="D52" s="33"/>
      <c r="E52" s="24" t="s">
        <v>15</v>
      </c>
      <c r="F52" s="24"/>
      <c r="G52" s="24" t="s">
        <v>16</v>
      </c>
      <c r="H52" s="24"/>
      <c r="I52" s="24" t="s">
        <v>17</v>
      </c>
      <c r="J52" s="24"/>
      <c r="K52" s="24" t="s">
        <v>18</v>
      </c>
      <c r="L52" s="24"/>
      <c r="M52" s="25"/>
      <c r="N52" s="26"/>
      <c r="O52" s="3"/>
      <c r="P52" s="3"/>
    </row>
    <row r="53" spans="1:16" x14ac:dyDescent="0.25">
      <c r="A53" s="33"/>
      <c r="B53" s="33"/>
      <c r="C53" s="33"/>
      <c r="D53" s="33"/>
      <c r="E53" s="3" t="s">
        <v>19</v>
      </c>
      <c r="F53" s="3" t="s">
        <v>20</v>
      </c>
      <c r="G53" s="3" t="s">
        <v>21</v>
      </c>
      <c r="H53" s="3" t="s">
        <v>22</v>
      </c>
      <c r="I53" s="3" t="s">
        <v>23</v>
      </c>
      <c r="J53" s="3" t="s">
        <v>24</v>
      </c>
      <c r="K53" s="3" t="s">
        <v>25</v>
      </c>
      <c r="L53" s="3" t="s">
        <v>26</v>
      </c>
      <c r="M53" s="3"/>
      <c r="N53" s="3"/>
      <c r="O53" s="3"/>
      <c r="P53" s="3"/>
    </row>
    <row r="54" spans="1:16" x14ac:dyDescent="0.25">
      <c r="A54" s="4">
        <v>21</v>
      </c>
      <c r="B54" s="5"/>
      <c r="C54" s="6"/>
      <c r="D54" s="6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1:16" x14ac:dyDescent="0.25">
      <c r="A55" s="4">
        <v>22</v>
      </c>
      <c r="B55" s="5"/>
      <c r="C55" s="6"/>
      <c r="D55" s="6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1:16" x14ac:dyDescent="0.25">
      <c r="A56" s="4">
        <v>23</v>
      </c>
      <c r="B56" s="5"/>
      <c r="C56" s="6"/>
      <c r="D56" s="6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1:16" x14ac:dyDescent="0.25">
      <c r="A57" s="4">
        <v>24</v>
      </c>
      <c r="B57" s="5"/>
      <c r="C57" s="6"/>
      <c r="D57" s="6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1:16" x14ac:dyDescent="0.25">
      <c r="A58" s="4">
        <v>25</v>
      </c>
      <c r="B58" s="5"/>
      <c r="C58" s="5"/>
      <c r="D58" s="6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16" x14ac:dyDescent="0.25">
      <c r="A59" s="4">
        <v>26</v>
      </c>
      <c r="B59" s="5"/>
      <c r="C59" s="5"/>
      <c r="D59" s="6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1:16" x14ac:dyDescent="0.25">
      <c r="A60" s="4">
        <v>27</v>
      </c>
      <c r="B60" s="5"/>
      <c r="C60" s="5"/>
      <c r="D60" s="6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x14ac:dyDescent="0.25">
      <c r="A61" s="4">
        <v>28</v>
      </c>
      <c r="B61" s="5"/>
      <c r="C61" s="5"/>
      <c r="D61" s="6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6" x14ac:dyDescent="0.25">
      <c r="A62" s="4">
        <v>29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1:16" x14ac:dyDescent="0.25">
      <c r="A63" s="4">
        <v>30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x14ac:dyDescent="0.25">
      <c r="A64" s="4">
        <v>31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x14ac:dyDescent="0.25">
      <c r="A65" s="4">
        <v>32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1:16" x14ac:dyDescent="0.25">
      <c r="A66" s="4">
        <v>33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1:16" x14ac:dyDescent="0.25">
      <c r="A67" s="4">
        <v>34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 x14ac:dyDescent="0.25">
      <c r="A68" s="4">
        <v>35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x14ac:dyDescent="0.25">
      <c r="A69" s="4">
        <v>36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x14ac:dyDescent="0.25">
      <c r="A70" s="4">
        <v>37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 x14ac:dyDescent="0.25">
      <c r="A71" s="4">
        <v>38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x14ac:dyDescent="0.25">
      <c r="A72" s="4">
        <v>39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x14ac:dyDescent="0.25">
      <c r="A73" s="4">
        <v>40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 x14ac:dyDescent="0.25">
      <c r="A74" s="8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6" spans="1:16" x14ac:dyDescent="0.25">
      <c r="A76" s="10"/>
      <c r="B76" s="10" t="s">
        <v>27</v>
      </c>
    </row>
    <row r="77" spans="1:16" x14ac:dyDescent="0.25">
      <c r="A77" s="10"/>
      <c r="B77" s="10" t="s">
        <v>31</v>
      </c>
    </row>
    <row r="78" spans="1:16" x14ac:dyDescent="0.25">
      <c r="A78" s="10"/>
    </row>
    <row r="80" spans="1:16" x14ac:dyDescent="0.25">
      <c r="A80" s="27" t="s">
        <v>30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</row>
  </sheetData>
  <sheetProtection password="9ECD" sheet="1" objects="1" scenarios="1"/>
  <mergeCells count="40">
    <mergeCell ref="A80:P80"/>
    <mergeCell ref="A51:A53"/>
    <mergeCell ref="B51:B53"/>
    <mergeCell ref="C51:C53"/>
    <mergeCell ref="D51:D53"/>
    <mergeCell ref="E51:P51"/>
    <mergeCell ref="E52:F52"/>
    <mergeCell ref="G52:H52"/>
    <mergeCell ref="I52:J52"/>
    <mergeCell ref="K52:L52"/>
    <mergeCell ref="M52:N52"/>
    <mergeCell ref="A44:P44"/>
    <mergeCell ref="A45:P45"/>
    <mergeCell ref="A47:C47"/>
    <mergeCell ref="F47:L47"/>
    <mergeCell ref="A49:C49"/>
    <mergeCell ref="F49:P49"/>
    <mergeCell ref="A43:P43"/>
    <mergeCell ref="A9:C9"/>
    <mergeCell ref="F9:P9"/>
    <mergeCell ref="A11:A13"/>
    <mergeCell ref="B11:B13"/>
    <mergeCell ref="C11:C13"/>
    <mergeCell ref="D11:D13"/>
    <mergeCell ref="E11:P11"/>
    <mergeCell ref="E12:F12"/>
    <mergeCell ref="G12:H12"/>
    <mergeCell ref="I12:J12"/>
    <mergeCell ref="K12:L12"/>
    <mergeCell ref="M12:N12"/>
    <mergeCell ref="A40:P40"/>
    <mergeCell ref="A41:P41"/>
    <mergeCell ref="A42:P42"/>
    <mergeCell ref="A7:C7"/>
    <mergeCell ref="F7:L7"/>
    <mergeCell ref="A1:P1"/>
    <mergeCell ref="A2:P2"/>
    <mergeCell ref="A3:P3"/>
    <mergeCell ref="A4:P4"/>
    <mergeCell ref="A5:P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RUJUKAN KU</vt:lpstr>
      <vt:lpstr>ETE</vt:lpstr>
      <vt:lpstr>ETN</vt:lpstr>
      <vt:lpstr>MPI</vt:lpstr>
      <vt:lpstr>MTA</vt:lpstr>
      <vt:lpstr>MTK</vt:lpstr>
      <vt:lpstr>WTP</vt:lpstr>
      <vt:lpstr>MPP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8.1</dc:creator>
  <cp:lastModifiedBy>Windows 8.1</cp:lastModifiedBy>
  <dcterms:created xsi:type="dcterms:W3CDTF">2016-04-11T02:37:56Z</dcterms:created>
  <dcterms:modified xsi:type="dcterms:W3CDTF">2016-04-26T02:09:09Z</dcterms:modified>
</cp:coreProperties>
</file>